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jm.pauget\AppData\Local\Microsoft\Windows\INetCache\Content.Outlook\NVNSRCXE\"/>
    </mc:Choice>
  </mc:AlternateContent>
  <workbookProtection workbookAlgorithmName="SHA-512" workbookHashValue="fJpOp6Co9gXr0X/p2LvuVWpG4lUwMB+3Jwec3X6EVMNNR3bnSwr83eGnXv4JzrKWcR6RkLNeUXExLcjKryPmGQ==" workbookSaltValue="1npIEG1MmytF91e9/mPOhA==" workbookSpinCount="100000" lockStructure="1"/>
  <bookViews>
    <workbookView xWindow="-110" yWindow="-110" windowWidth="19420" windowHeight="10420" tabRatio="500"/>
  </bookViews>
  <sheets>
    <sheet name="Saisie" sheetId="2" r:id="rId1"/>
    <sheet name="Feuille de calcul" sheetId="3" r:id="rId2"/>
  </sheets>
  <definedNames>
    <definedName name="_xlnm.Print_Area" localSheetId="0">Saisie!$A$1:$K$93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6" i="3" l="1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7" i="3"/>
  <c r="T31" i="3" l="1"/>
  <c r="T34" i="3"/>
  <c r="T41" i="3"/>
  <c r="T42" i="3"/>
  <c r="T43" i="3"/>
  <c r="T44" i="3"/>
  <c r="T25" i="3"/>
  <c r="T23" i="3"/>
  <c r="R18" i="3"/>
  <c r="T17" i="3"/>
  <c r="T16" i="3"/>
  <c r="R13" i="3"/>
  <c r="T15" i="3"/>
  <c r="R8" i="3"/>
  <c r="R9" i="3"/>
  <c r="R14" i="3"/>
  <c r="R12" i="3"/>
  <c r="J44" i="3" l="1"/>
  <c r="H13" i="3"/>
  <c r="G37" i="2"/>
  <c r="G36" i="2"/>
  <c r="G35" i="2"/>
  <c r="G34" i="2"/>
  <c r="G33" i="2"/>
  <c r="B29" i="2"/>
  <c r="J13" i="3" l="1"/>
  <c r="T13" i="3"/>
  <c r="H14" i="3"/>
  <c r="X9" i="3"/>
  <c r="X10" i="3" s="1"/>
  <c r="H21" i="3" s="1"/>
  <c r="X20" i="3"/>
  <c r="X18" i="3" s="1"/>
  <c r="X8" i="3"/>
  <c r="X7" i="3" s="1"/>
  <c r="X25" i="3"/>
  <c r="H19" i="3"/>
  <c r="H20" i="3"/>
  <c r="H11" i="3"/>
  <c r="T11" i="3" s="1"/>
  <c r="X15" i="3"/>
  <c r="H12" i="3"/>
  <c r="H9" i="3"/>
  <c r="H22" i="3"/>
  <c r="H24" i="3"/>
  <c r="H27" i="3"/>
  <c r="H28" i="3"/>
  <c r="H29" i="3"/>
  <c r="H32" i="3"/>
  <c r="H33" i="3"/>
  <c r="H39" i="3"/>
  <c r="H40" i="3"/>
  <c r="C6" i="2"/>
  <c r="B64" i="2"/>
  <c r="D37" i="2"/>
  <c r="D38" i="2"/>
  <c r="D36" i="2"/>
  <c r="H37" i="3"/>
  <c r="Y25" i="3"/>
  <c r="F38" i="2"/>
  <c r="C38" i="2" s="1"/>
  <c r="Y21" i="3"/>
  <c r="X21" i="3"/>
  <c r="Y8" i="3"/>
  <c r="Y23" i="3" s="1"/>
  <c r="Y9" i="3"/>
  <c r="Y10" i="3" s="1"/>
  <c r="J43" i="3"/>
  <c r="J42" i="3"/>
  <c r="J41" i="3"/>
  <c r="J34" i="3"/>
  <c r="J31" i="3"/>
  <c r="J25" i="3"/>
  <c r="J23" i="3"/>
  <c r="J17" i="3"/>
  <c r="J16" i="3"/>
  <c r="J15" i="3"/>
  <c r="H36" i="3"/>
  <c r="H38" i="3"/>
  <c r="T38" i="3" s="1"/>
  <c r="H30" i="3"/>
  <c r="N46" i="3"/>
  <c r="Y15" i="3"/>
  <c r="Y16" i="3"/>
  <c r="X24" i="3"/>
  <c r="H35" i="3"/>
  <c r="X16" i="3" l="1"/>
  <c r="H18" i="3"/>
  <c r="T18" i="3" s="1"/>
  <c r="J37" i="3"/>
  <c r="T37" i="3"/>
  <c r="J33" i="3"/>
  <c r="T33" i="3"/>
  <c r="J9" i="3"/>
  <c r="T9" i="3"/>
  <c r="J30" i="3"/>
  <c r="T30" i="3"/>
  <c r="J32" i="3"/>
  <c r="T32" i="3"/>
  <c r="J24" i="3"/>
  <c r="T24" i="3"/>
  <c r="J12" i="3"/>
  <c r="T12" i="3"/>
  <c r="J14" i="3"/>
  <c r="T14" i="3"/>
  <c r="J38" i="3"/>
  <c r="J40" i="3"/>
  <c r="T40" i="3"/>
  <c r="J29" i="3"/>
  <c r="T29" i="3"/>
  <c r="J22" i="3"/>
  <c r="T22" i="3"/>
  <c r="J35" i="3"/>
  <c r="T35" i="3"/>
  <c r="J36" i="3"/>
  <c r="T36" i="3"/>
  <c r="J39" i="3"/>
  <c r="T39" i="3"/>
  <c r="J18" i="3"/>
  <c r="J28" i="3"/>
  <c r="T28" i="3"/>
  <c r="J27" i="3"/>
  <c r="T27" i="3"/>
  <c r="J21" i="3"/>
  <c r="T21" i="3"/>
  <c r="J20" i="3"/>
  <c r="T20" i="3"/>
  <c r="J19" i="3"/>
  <c r="T19" i="3"/>
  <c r="J11" i="3"/>
  <c r="X14" i="3"/>
  <c r="H10" i="3" s="1"/>
  <c r="J10" i="3" s="1"/>
  <c r="Y18" i="3"/>
  <c r="AE8" i="3"/>
  <c r="H26" i="3" s="1"/>
  <c r="T26" i="3" s="1"/>
  <c r="X11" i="3"/>
  <c r="X13" i="3"/>
  <c r="Y19" i="3"/>
  <c r="X22" i="3"/>
  <c r="X19" i="3"/>
  <c r="Y22" i="3"/>
  <c r="Y14" i="3"/>
  <c r="X27" i="3"/>
  <c r="H8" i="3" s="1"/>
  <c r="H7" i="3"/>
  <c r="J7" i="3" s="1"/>
  <c r="X26" i="3"/>
  <c r="X12" i="3"/>
  <c r="X23" i="3"/>
  <c r="Y7" i="3"/>
  <c r="I47" i="3"/>
  <c r="N47" i="3" s="1"/>
  <c r="N48" i="3" s="1"/>
  <c r="I48" i="3" s="1"/>
  <c r="J26" i="3" l="1"/>
  <c r="T10" i="3"/>
  <c r="T48" i="3"/>
  <c r="K83" i="2" s="1"/>
  <c r="J8" i="3"/>
  <c r="T8" i="3"/>
  <c r="T7" i="3"/>
  <c r="T46" i="3" s="1"/>
  <c r="K78" i="2"/>
  <c r="K79" i="2"/>
  <c r="Y26" i="3"/>
  <c r="Y27" i="3"/>
  <c r="K81" i="2" l="1"/>
  <c r="K76" i="2"/>
  <c r="K77" i="2"/>
  <c r="L27" i="3"/>
  <c r="L32" i="3" l="1"/>
  <c r="L31" i="3"/>
  <c r="L13" i="3"/>
  <c r="L23" i="3"/>
  <c r="L10" i="3"/>
  <c r="L12" i="3"/>
  <c r="L39" i="3"/>
  <c r="L8" i="3"/>
  <c r="L43" i="3"/>
  <c r="L22" i="3"/>
  <c r="L40" i="3"/>
  <c r="L25" i="3"/>
  <c r="L24" i="3"/>
  <c r="L30" i="3"/>
  <c r="L11" i="3"/>
  <c r="L37" i="3"/>
  <c r="L15" i="3"/>
  <c r="L21" i="3"/>
  <c r="L44" i="3"/>
  <c r="L33" i="3"/>
  <c r="L28" i="3"/>
  <c r="L18" i="3"/>
  <c r="L9" i="3"/>
  <c r="L19" i="3"/>
  <c r="L26" i="3"/>
  <c r="L34" i="3"/>
  <c r="L17" i="3"/>
  <c r="L16" i="3"/>
  <c r="L41" i="3"/>
  <c r="L20" i="3"/>
  <c r="L36" i="3"/>
  <c r="L42" i="3"/>
  <c r="L7" i="3"/>
  <c r="L38" i="3"/>
  <c r="L14" i="3"/>
  <c r="L35" i="3"/>
  <c r="L29" i="3"/>
</calcChain>
</file>

<file path=xl/sharedStrings.xml><?xml version="1.0" encoding="utf-8"?>
<sst xmlns="http://schemas.openxmlformats.org/spreadsheetml/2006/main" count="572" uniqueCount="350">
  <si>
    <t>Présentation de l'outil</t>
  </si>
  <si>
    <t>Mode d'emploi</t>
  </si>
  <si>
    <t>Données d'entrées</t>
  </si>
  <si>
    <t>Typologie</t>
  </si>
  <si>
    <t>Logements</t>
  </si>
  <si>
    <t>Sans bois</t>
  </si>
  <si>
    <t xml:space="preserve">Bureaux </t>
  </si>
  <si>
    <t>Surface de la parcelle</t>
  </si>
  <si>
    <t>m²</t>
  </si>
  <si>
    <t>Mur rideau</t>
  </si>
  <si>
    <t>Fenêtre à bandeau allège pleine</t>
  </si>
  <si>
    <t>Objectif énergétique selon label E+C-</t>
  </si>
  <si>
    <t>Minimale</t>
  </si>
  <si>
    <t>Compacité</t>
  </si>
  <si>
    <t>Données spécifiques logements</t>
  </si>
  <si>
    <t>Données spécifiques bureaux</t>
  </si>
  <si>
    <t>E1</t>
  </si>
  <si>
    <t>E2</t>
  </si>
  <si>
    <t>Nombre de logements</t>
  </si>
  <si>
    <t>Menuiseries</t>
  </si>
  <si>
    <t>E3</t>
  </si>
  <si>
    <t>E4</t>
  </si>
  <si>
    <t>Peu compact</t>
  </si>
  <si>
    <t>Charpente traditionnelle</t>
  </si>
  <si>
    <t>Choix techniques</t>
  </si>
  <si>
    <t>Charpente industrielle</t>
  </si>
  <si>
    <t>Toiture terrasse bois</t>
  </si>
  <si>
    <t>Structure verticale</t>
  </si>
  <si>
    <t>Toiture terrasse CLT</t>
  </si>
  <si>
    <t>Rez-de-chaussée</t>
  </si>
  <si>
    <t>Niveaux courants</t>
  </si>
  <si>
    <t>Bardage bois</t>
  </si>
  <si>
    <t>Attique</t>
  </si>
  <si>
    <t>Panneaux dérivés du bois</t>
  </si>
  <si>
    <t>Menuiseries bois ou bois/alu</t>
  </si>
  <si>
    <t>Balcons</t>
  </si>
  <si>
    <t>Toiture</t>
  </si>
  <si>
    <t>Coursives</t>
  </si>
  <si>
    <t>Revêtement de sol (pièces non humides)</t>
  </si>
  <si>
    <t>Bardage</t>
  </si>
  <si>
    <t>Bardage en lames de bois</t>
  </si>
  <si>
    <t>Hall</t>
  </si>
  <si>
    <t>Bardage en panneaux dérivés du bois</t>
  </si>
  <si>
    <t>Portes bois</t>
  </si>
  <si>
    <t>Petites bottes de paille ou paillettes en vrac</t>
  </si>
  <si>
    <t>Grosse bottes de paille</t>
  </si>
  <si>
    <t>Arrêté du 19 décembre 2012 relatif au contenu et aux conditions d'attribution du lanel "batiments biosourcés"</t>
  </si>
  <si>
    <t>Consulter l'Arrêté en ligne sur Légifrance</t>
  </si>
  <si>
    <t>FONCTION</t>
  </si>
  <si>
    <t>PRODUIT</t>
  </si>
  <si>
    <t>DESCRIPTION</t>
  </si>
  <si>
    <t>CARACTÉRISTIQUE DIMENSIONNELLE</t>
  </si>
  <si>
    <t>RATIO PAR DEFAUT</t>
  </si>
  <si>
    <t>Ratio personnalisé</t>
  </si>
  <si>
    <t>Qantité projet</t>
  </si>
  <si>
    <t>Masse biosourcée</t>
  </si>
  <si>
    <t>Données calculées</t>
  </si>
  <si>
    <t>Ratios</t>
  </si>
  <si>
    <t>Bureaux</t>
  </si>
  <si>
    <t>Aménagements extérieurs</t>
  </si>
  <si>
    <t>Aménagements extérieurs en bois</t>
  </si>
  <si>
    <t>Lames de platelage extérieur en bois massif, clouées, vissées ou fixées par système invisible sur lambourdes ou solivage porteur bois. Terrasses extérieures en bois massif</t>
  </si>
  <si>
    <t>Exprimée en surface nette</t>
  </si>
  <si>
    <t>Emprise au sol du bâtiment</t>
  </si>
  <si>
    <t>Taux d'aménagements extérieurs en bois</t>
  </si>
  <si>
    <t>Structure, maçonnerie, gros œuvre, charpente</t>
  </si>
  <si>
    <t>Charpente traditionnelle en bois reconstitué</t>
  </si>
  <si>
    <t>Charpentes en bois massif ou lamellé-collé en fermes, portiques, y compris pannes et chevrons, ossatures de noues, croupes et autres accidents de toiture</t>
  </si>
  <si>
    <t>Exprimée en surface projetée au sol, y compris débords, quelle que soit la pente</t>
  </si>
  <si>
    <t>SDP</t>
  </si>
  <si>
    <t>Charpentes en fermettes ou poutres en i, y compris entretoises, écharpes, ossatures de noues, croupes et autres accidents de toiture. En cas d'entraits porteurs (combles habitables), la surface des planchers est à compter en sus au titre des planchers bois</t>
  </si>
  <si>
    <t>SHAB/SU</t>
  </si>
  <si>
    <t>Ratio nombre portes ext. pleines en bois / nombre de logements</t>
  </si>
  <si>
    <t>-</t>
  </si>
  <si>
    <t>Pan d'ossature bois porteur</t>
  </si>
  <si>
    <t>Ossatures bois porteuses incluant semelles, montants, traverses, écharpes, lisses et voile travaillant</t>
  </si>
  <si>
    <t>Exprimée en surface nette après déduction des baies</t>
  </si>
  <si>
    <t>SHAB/ SU - pièces humides</t>
  </si>
  <si>
    <t>Ossature poteaux-poutres</t>
  </si>
  <si>
    <t>Poteaux, poutres et fiches en bois massif ou lamellé-collé de toutes sections pour refends, porches auvents, appentis, balcons, etc.</t>
  </si>
  <si>
    <t>Exprimée en mètres linéaires développés d'éléments verticaux, horizontaux ou obliques</t>
  </si>
  <si>
    <t>ml</t>
  </si>
  <si>
    <t>Surface de balcons</t>
  </si>
  <si>
    <t>Non calculées</t>
  </si>
  <si>
    <t>Ratio huisseries en bois T2</t>
  </si>
  <si>
    <t>Mur en bois massif contrecollé</t>
  </si>
  <si>
    <t>Mur porteur en bois massif plein, y compris lisse basse et chaînage</t>
  </si>
  <si>
    <t>Surface de coursives</t>
  </si>
  <si>
    <t>Ratio huisseries en bois T3</t>
  </si>
  <si>
    <t>Plancher bois porteur</t>
  </si>
  <si>
    <t>Plancher à solivage bois, y compris platelage en parquet de bois lamellé-collé et de bois massif reconstitué dérivés du bois porteurs. Les parquets rapportés sont comptés ailleurs</t>
  </si>
  <si>
    <t>Exprimée en surface nette après déduction des trémies</t>
  </si>
  <si>
    <t>Surface de claustra</t>
  </si>
  <si>
    <t>Ratio huisseries en bois T4</t>
  </si>
  <si>
    <t>Plancher porteur en bois massif</t>
  </si>
  <si>
    <t>Plancher porteur en bois massif plein. Les parquets rapportés sont comptés ailleurs</t>
  </si>
  <si>
    <t>Surface de façades</t>
  </si>
  <si>
    <t>Ratio huisseries en bois T5</t>
  </si>
  <si>
    <t>Escalier en bois</t>
  </si>
  <si>
    <t>Escaliers en bois massif, bois lamellé-collé ou bois massif reconstitué et panneaux dérivés du bois de tous types (droit, à quartier tournant, colimaçon, échelle de meunier, etc.), y compris rampes et mains courantes</t>
  </si>
  <si>
    <t xml:space="preserve">Exprimée en produit de la hauteur d'étage en mètres, mesurée de sol fini à sol fini par la largeur d'emmarchement 
</t>
  </si>
  <si>
    <t>Surface de menuiseries extérieures</t>
  </si>
  <si>
    <t>Revêtement de sols et murs, peintures, produits de décoration</t>
  </si>
  <si>
    <t>Béton de chanvre</t>
  </si>
  <si>
    <t>Béton de chanvre utilisé en tant que matériau de remplissage, isolation des sols, murs et toiture</t>
  </si>
  <si>
    <t>Exprimée en volume de béton de chanvre</t>
  </si>
  <si>
    <t>m3</t>
  </si>
  <si>
    <t>Pente de toiture</t>
  </si>
  <si>
    <t>°</t>
  </si>
  <si>
    <t>Panneau de paille compressé</t>
  </si>
  <si>
    <t>Panneau de paille compressé de toutes dimensions utilisé en mur, cloisons, planchers, plafonds ou toitures</t>
  </si>
  <si>
    <t>Surface de hall à aménager</t>
  </si>
  <si>
    <t>Plinthes en bois</t>
  </si>
  <si>
    <t>Plinthes en bois massif, bois lamellé-collé ou bois massif reconstitué ou dérivés du bois de toutes sections</t>
  </si>
  <si>
    <t>Exprimée en surface des locaux concernés</t>
  </si>
  <si>
    <t>Nombre de portes intérieures</t>
  </si>
  <si>
    <t>Parquet bois massif</t>
  </si>
  <si>
    <t>Parquet massif pose bois flottant</t>
  </si>
  <si>
    <t>Exprimée en surface de plancher pour une épaisseur minimale de 2 cm</t>
  </si>
  <si>
    <t>Nombre de hall d'entrée</t>
  </si>
  <si>
    <t>Parquet massif sur lambourdes</t>
  </si>
  <si>
    <t>Parquet massif, pose traditionnelle sur lambourdes. Les parquets porteurs directement posés sur un solivage porteur sont comptés dans l'ouvrage « plancher bois porteur »</t>
  </si>
  <si>
    <t>Autre parquet</t>
  </si>
  <si>
    <t>Parquet rapporté en bois massif, bois lamellé-collé, bois massif reconstitué, ou dérivés du bois, généralement finis, pose flottante ou collée. Les parquets porteurs directement posés sur un solivage porteur sont comptés dans l'ouvrage « plancher bois porteur »</t>
  </si>
  <si>
    <t>Lambris bois et reconstitués</t>
  </si>
  <si>
    <t>Lambris intérieurs de murs et plafonds en bois massif, bois lamellé-collé ou bois massif reconstitué ou dérivés du bois de toutes épaisseurs, y compris contre-lattage et ossature</t>
  </si>
  <si>
    <t>Exprimée en surface nette après déduction des baies et des trémies</t>
  </si>
  <si>
    <t>Menuiseries intérieures et extérieures, fermetures</t>
  </si>
  <si>
    <t>Mains courantes</t>
  </si>
  <si>
    <t>Mains courantes en bois, bois massif, bois massif reconstitué ou bois lamellé-collé, ou dérivés du bois de toutes sections</t>
  </si>
  <si>
    <t>Exprimée en mètres linéaires de mains courantes</t>
  </si>
  <si>
    <t>Fenêtres, portes-fenêtres en bois</t>
  </si>
  <si>
    <t>Fenêtres, portes-fenêtres, châssis fixes et châssis de toit en bois, éventuellement habillé d'autres matériaux (bois-alu), dont les parties vitrées représentent plus de 50 % de la surface. Comprend les habillages et tapées éventuels</t>
  </si>
  <si>
    <t>Exprimée en surface de tableau</t>
  </si>
  <si>
    <t>Garde-corps en bois</t>
  </si>
  <si>
    <t>Garde-corps en bois à balustres, lisses, croisillons, etc. Les rampes et garde-corps d'escalier sont à reprendre ici</t>
  </si>
  <si>
    <t>Exprimée en mètres linéaires de garde-corps</t>
  </si>
  <si>
    <t>Portes extérieures pleines en bois</t>
  </si>
  <si>
    <t>Portes d'entrée, de garage ou de service en bois, éventuellement pourvues de parties vitrées représentant moins de 50 % de la surface. Comprend les habillages et tapées éventuels</t>
  </si>
  <si>
    <t>Huisseries en bois</t>
  </si>
  <si>
    <t>Huisseries en bois pour blocs-portes intérieurs</t>
  </si>
  <si>
    <t>Forfaitisée à l'unité, quelles que soient les dimensions</t>
  </si>
  <si>
    <t>unité</t>
  </si>
  <si>
    <t>u</t>
  </si>
  <si>
    <t>Portes intérieures en bois</t>
  </si>
  <si>
    <t>Portes intérieures en bois, pleines ou menuisées, éventuellement vitrées. Les huisseries sont comptées ailleurs</t>
  </si>
  <si>
    <t>Forfaitisée par vantail, quelles que soient les dimensions</t>
  </si>
  <si>
    <t>Occultations en bois</t>
  </si>
  <si>
    <t>Volets en bois pleins ou persiennes, avec ou sans écharpes</t>
  </si>
  <si>
    <t>Ossature et lames de claustras extérieurs brise soleil</t>
  </si>
  <si>
    <t>Ossature de claustra comprenant structure porteuse et lames brises soleil</t>
  </si>
  <si>
    <t>Exprimée en surface occultée</t>
  </si>
  <si>
    <t>m2</t>
  </si>
  <si>
    <t>Façades</t>
  </si>
  <si>
    <t>Sous-face de débord</t>
  </si>
  <si>
    <t>Habillages en sous-face des débords de toits, porches, appentis, réalisés en bois ou panneaux dérivés du bois de toutes épaisseurs, y compris contre-lattage</t>
  </si>
  <si>
    <t>Exprimée en surface de rampant</t>
  </si>
  <si>
    <t>Bardages extérieurs en lames de bois massif, bois massif reconstitué, et bois lamellé-collé ou de dérivés du bois horizontales, verticales ou obliques. Toutes épaisseurs, y compris contre-lattage</t>
  </si>
  <si>
    <t>Parement extérieur en panneau dérivé du bois, y compris contre-lattage. Le panneau est éventuellement enduit</t>
  </si>
  <si>
    <t>Support d'isolation extérieur</t>
  </si>
  <si>
    <t>Support d'isolation en bois massif reconstitué et bois lamellé-collé ou de dérives du bois de toutes sections, y compris chevrons</t>
  </si>
  <si>
    <t>Isolation</t>
  </si>
  <si>
    <t>Isolants à base de fibres végétales (chanvre, lin, coton, ouate de cellulose, fibre de bois)</t>
  </si>
  <si>
    <t>Panneaux souples, rouleaux ou vrac pour isolation ou complément d'isolation des sols, cloisons, toitures ou plafonds</t>
  </si>
  <si>
    <t>Exprimée en volume net d'isolant</t>
  </si>
  <si>
    <t>m³</t>
  </si>
  <si>
    <t>Panneaux rigides pour isolation ou complément d'isolation des sols, cloisons, toitures ou plafonds</t>
  </si>
  <si>
    <t>Petites bottes de paille ou paillettes en vrac tassées</t>
  </si>
  <si>
    <t>Petites bottes de paille ou paillettes en vrac tassées pour isolation ou complément d'isolation des sols, cloisons, toitures ou plafonds</t>
  </si>
  <si>
    <t>Exprimée en surface nette de paroi isolée après déduction des baies</t>
  </si>
  <si>
    <t>Grosses bottes de paille</t>
  </si>
  <si>
    <t>Grosses bottes de paille pour isolation ou complément d'isolation des sols, cloisons, toitures ou plafonds</t>
  </si>
  <si>
    <t>Couverture, étanchéité</t>
  </si>
  <si>
    <t>Couverture à support discontinu</t>
  </si>
  <si>
    <t>Support de couverture en liteaux ou voliges non jointives de toutes sections, y compris planches de rives. Un support est considérée comme discontinu si les espacements représentent plus de 50 % de la surface totale</t>
  </si>
  <si>
    <t>Couverture à support continu</t>
  </si>
  <si>
    <t>Platelage en voliges, planches en bois massif reconstitué, et bois lamellé-collé ou de dérives du bois de toutes épaisseurs, y compris planches de rives. Un support est considéré comme continu si les espacements éventuels représentent moins de 50 % de la surface totale</t>
  </si>
  <si>
    <t>Cloisonnement, plafonds suspendus</t>
  </si>
  <si>
    <t>Ossature bois non porteuse</t>
  </si>
  <si>
    <t>Ossature bois pour cloisons, contre-cloisons ou isolation par l'extérieur incluant semelles, montants, traverses et lisses</t>
  </si>
  <si>
    <t>Divers</t>
  </si>
  <si>
    <t>Forfait à compter lorsqu'il existe divers ouvrages en bois massif reconstitué et bois lamellé-collé ou de dérives du bois (cache-tuyaux, coffres de volets roulants, coffrages perdus, etc.)</t>
  </si>
  <si>
    <t>Exprimée en surface de plancher du bâtiment</t>
  </si>
  <si>
    <t>TOTAL PROJET</t>
  </si>
  <si>
    <t>Surface plancher projet</t>
  </si>
  <si>
    <t>Ratio kg/m²SP</t>
  </si>
  <si>
    <t>Seuils</t>
  </si>
  <si>
    <t>1er Niveau</t>
  </si>
  <si>
    <t>2ème Niveau</t>
  </si>
  <si>
    <t>3ème Niveau</t>
  </si>
  <si>
    <t>Bureaux et logements collectifs</t>
  </si>
  <si>
    <t>Surface pièces humides T1</t>
  </si>
  <si>
    <t>Surface pièces humides T2</t>
  </si>
  <si>
    <t>Surface pièces humides T3</t>
  </si>
  <si>
    <t>Surface pièces humides T4</t>
  </si>
  <si>
    <t>Surface pièces humides T5</t>
  </si>
  <si>
    <t>Ratiopièce humides bureaux</t>
  </si>
  <si>
    <t>Surface balcons T1</t>
  </si>
  <si>
    <t>Surface balcons T2</t>
  </si>
  <si>
    <t>Surface balcons T3</t>
  </si>
  <si>
    <t>Surface balcons T4</t>
  </si>
  <si>
    <t>Surface balcons T5</t>
  </si>
  <si>
    <t>20% de la shab - le hall</t>
  </si>
  <si>
    <t>Hyp. : 2 côtés et moitié façade principale
balcon : 1,5*4 ou 1,5*6</t>
  </si>
  <si>
    <t>Ratio 1,1 en logement / 1,1 bureaux</t>
  </si>
  <si>
    <t>1 par logements + 5 par hall</t>
  </si>
  <si>
    <t>Ratio huisseries en bois T1 / nombre de porte</t>
  </si>
  <si>
    <t>E1 : 15 cm, E2 = 20 Cm, E3/E4 = 22 cm</t>
  </si>
  <si>
    <t>Commentaires</t>
  </si>
  <si>
    <t>Soit 45 %</t>
  </si>
  <si>
    <t>Epaisseur isolant</t>
  </si>
  <si>
    <t>Surface de parois opaques</t>
  </si>
  <si>
    <t>Ratio en fonction sdp /5 et surface façade  /5*2,5 à valider</t>
  </si>
  <si>
    <t>0,03 portes par m² utile en bureaux</t>
  </si>
  <si>
    <t>1 hall tous les 25 logements de 25 m²
Bureau : 1/10ème SDP</t>
  </si>
  <si>
    <t>Hypothèses</t>
  </si>
  <si>
    <t>Nombre de niveaux, compris RDC et Attique</t>
  </si>
  <si>
    <t>Panneau bois lamellé croisé (CLT)</t>
  </si>
  <si>
    <t>Poteaux et poutres béton et façades bois (FOB)</t>
  </si>
  <si>
    <t>Plancher en panneau bois lamellé croisé (CLT)</t>
  </si>
  <si>
    <t>Structure de balcon autoportante en bois</t>
  </si>
  <si>
    <t>Occultations</t>
  </si>
  <si>
    <t>Menuiseries avec occultations bois (50%)</t>
  </si>
  <si>
    <t>Menuiseries avec occultations bois (100 %)</t>
  </si>
  <si>
    <t>SDP divisé par nombre de niveaux</t>
  </si>
  <si>
    <t>Compact</t>
  </si>
  <si>
    <t>Plancher en solivage bois</t>
  </si>
  <si>
    <t>Habillage bois</t>
  </si>
  <si>
    <t>Sans Bois</t>
  </si>
  <si>
    <t>Sans bois (exemple toiture terrasse béton …)</t>
  </si>
  <si>
    <t>Zinc avec volige bois</t>
  </si>
  <si>
    <t>Zinc avec voliges bois</t>
  </si>
  <si>
    <t>Pourcentage par rapport à total</t>
  </si>
  <si>
    <t>Portes des communs pour logements, ou bureaux</t>
  </si>
  <si>
    <t>SHAB (Logements) / Surface utile (Bureaux)</t>
  </si>
  <si>
    <t>Part de T1</t>
  </si>
  <si>
    <t>Part de T2</t>
  </si>
  <si>
    <t>Part de T3</t>
  </si>
  <si>
    <t>Part de T4</t>
  </si>
  <si>
    <t>Part de T5</t>
  </si>
  <si>
    <t>Plancher collaborant bois et béton*</t>
  </si>
  <si>
    <t>Claustras bois (50%)</t>
  </si>
  <si>
    <t>Claustra</t>
  </si>
  <si>
    <t>Sans biosourcés</t>
  </si>
  <si>
    <t>Cage d'ascenseur : taille 4m*4m
Logement : 1 asc par hall
Bureau :1 + 0,18*SDP/75/8</t>
  </si>
  <si>
    <t>Refends</t>
  </si>
  <si>
    <t>1,15 m²/m² SDP en logement
0,0975 m²/m² SDP en bureau</t>
  </si>
  <si>
    <t>Béton</t>
  </si>
  <si>
    <t>CLT</t>
  </si>
  <si>
    <t>Autres (voliges non jointives)</t>
  </si>
  <si>
    <t>Parquet contre-collé</t>
  </si>
  <si>
    <t>Nombre de produits de construction biosourcés mis en œuvre :</t>
  </si>
  <si>
    <t>Panneaux souples à base de fibres végétales autre que bois (chanvre, lin, coton, ouate de cellulose)</t>
  </si>
  <si>
    <t>Panneaux rigides à base de fibres végétales (chanvre, lin, coton, ouate de cellulose)</t>
  </si>
  <si>
    <t>Panneaux souples à base de fibre de bois</t>
  </si>
  <si>
    <t>Panneaux rigides à base de fibre de bois</t>
  </si>
  <si>
    <t>Ratio clisons/ SDP</t>
  </si>
  <si>
    <t>Cloisons</t>
  </si>
  <si>
    <t>Cet outil permet de comprendre l'impact de certains choix sur l'atteinte du label bâtiment biossourcé.</t>
  </si>
  <si>
    <t>dont attique</t>
  </si>
  <si>
    <t>dont double attique</t>
  </si>
  <si>
    <t>m</t>
  </si>
  <si>
    <t>Oui</t>
  </si>
  <si>
    <t>Non</t>
  </si>
  <si>
    <t>Total</t>
  </si>
  <si>
    <t>Nombre de niveaux courants</t>
  </si>
  <si>
    <t>Surface niveau attique</t>
  </si>
  <si>
    <t>En logement :  1,05*SHAB, 1,25*SHAB
En bureau : 1 SU 1,4 SU</t>
  </si>
  <si>
    <t xml:space="preserve">Bardage 2 </t>
  </si>
  <si>
    <t>Nombre de familles de produits de construction biosourcés mis en œuvre :</t>
  </si>
  <si>
    <t>Date</t>
  </si>
  <si>
    <t>Les hypothèses détaillées sont présentes sur l'onglet feuille de calcul. Même si aucun choix constructif n'inclut du bois, le ratio de bois dans le bâtiment n'est pas forcément nul.</t>
  </si>
  <si>
    <t>Niveau du label biosourcé atteint :</t>
  </si>
  <si>
    <t>Noyaux (asc. et escaliers)</t>
  </si>
  <si>
    <t>Logement : 0,18 SHAB | Bureau : 100 % mur rideau, Allège : 40 %, Minimale : 30 %</t>
  </si>
  <si>
    <t>Noyaux ascenseur /Escalier</t>
  </si>
  <si>
    <t>Prise en compte de 10% d'habillage bois dans les logements</t>
  </si>
  <si>
    <t>Isolant des murs</t>
  </si>
  <si>
    <t>Isolant toiture</t>
  </si>
  <si>
    <t>Surface de toiture</t>
  </si>
  <si>
    <t>Couverture</t>
  </si>
  <si>
    <t>Struct. Vert.</t>
  </si>
  <si>
    <t>Struct. Horiz.</t>
  </si>
  <si>
    <t>Obj. Énergétique</t>
  </si>
  <si>
    <t>Rvêtement de sol</t>
  </si>
  <si>
    <t>Portes</t>
  </si>
  <si>
    <t>Claustras</t>
  </si>
  <si>
    <t>Escaliers</t>
  </si>
  <si>
    <t>NOM DU PROJET</t>
  </si>
  <si>
    <t>Structure horizontale du plancher haut</t>
  </si>
  <si>
    <t>Revêtement intérieur</t>
  </si>
  <si>
    <t>Hall/ Revêtement int.</t>
  </si>
  <si>
    <t>Quantité projet Reelle</t>
  </si>
  <si>
    <t>Ratio Plinthes</t>
  </si>
  <si>
    <t>Ratio parquet</t>
  </si>
  <si>
    <t>Circulations extérieures</t>
  </si>
  <si>
    <t>Intérieur</t>
  </si>
  <si>
    <t xml:space="preserve">Remarques: </t>
  </si>
  <si>
    <t>La SDP prise en compte dans le calcul correspond à 1,1 % de la SHAB ou SU</t>
  </si>
  <si>
    <t>Pour information, une répartition type :</t>
  </si>
  <si>
    <t>T5 : 15%</t>
  </si>
  <si>
    <t>SIMULATEUR BOIS</t>
  </si>
  <si>
    <t>RESULTATS</t>
  </si>
  <si>
    <t>A compléter si Attique</t>
  </si>
  <si>
    <t>Les cases orange sont des menus déroulants qui ne doivent pas être laissées vides</t>
  </si>
  <si>
    <t>Les cases jaune doivent être renseignées par l'utilisateur.Pour conserver vos simulations, pensez-bien à faire des impressions PDF.</t>
  </si>
  <si>
    <t xml:space="preserve">Les cases verte sont des menu déroulants qui peuvent être laissées vides. </t>
  </si>
  <si>
    <r>
      <t xml:space="preserve">Poteaux et poutres bois et façades bois (FOB) </t>
    </r>
    <r>
      <rPr>
        <b/>
        <u/>
        <sz val="11"/>
        <color theme="1"/>
        <rFont val="Helvetica"/>
        <family val="2"/>
      </rPr>
      <t>OU</t>
    </r>
    <r>
      <rPr>
        <sz val="11"/>
        <color theme="1"/>
        <rFont val="Helvetica"/>
        <family val="2"/>
      </rPr>
      <t xml:space="preserve"> construction à ossatures bois (COB)</t>
    </r>
  </si>
  <si>
    <r>
      <t xml:space="preserve">Structure de balcon en béton </t>
    </r>
    <r>
      <rPr>
        <b/>
        <u/>
        <sz val="11"/>
        <color theme="1"/>
        <rFont val="Helvetica"/>
        <family val="2"/>
      </rPr>
      <t>OU</t>
    </r>
    <r>
      <rPr>
        <sz val="11"/>
        <color theme="1"/>
        <rFont val="Helvetica"/>
        <family val="2"/>
      </rPr>
      <t xml:space="preserve"> métal avec platelage bois</t>
    </r>
  </si>
  <si>
    <t>Simulateur Bois Version 1 - Janvier 2020</t>
  </si>
  <si>
    <r>
      <t>Volume approximatif de bois dans le bâtiment (m</t>
    </r>
    <r>
      <rPr>
        <vertAlign val="superscript"/>
        <sz val="11"/>
        <color rgb="FF000000"/>
        <rFont val="Calibri"/>
        <family val="2"/>
        <scheme val="minor"/>
      </rPr>
      <t>3</t>
    </r>
    <r>
      <rPr>
        <sz val="11"/>
        <color rgb="FF000000"/>
        <rFont val="Calibri"/>
        <family val="2"/>
        <scheme val="minor"/>
      </rPr>
      <t>) :</t>
    </r>
  </si>
  <si>
    <t>Cet outil ne permet pas d'évaluer la faisabilité réelle d'un projet, comme la sécurité incendie par exemple.</t>
  </si>
  <si>
    <t>NB : A partir du niveau 2, deux familles de produits de construction doivent être mise en œuvre pour obtenir le label.</t>
  </si>
  <si>
    <t>Plus de précisions sur les choix constructifs, sur cette page d'AMBITION BOIS</t>
  </si>
  <si>
    <t>en savoir plus: ambition-bois.fr</t>
  </si>
  <si>
    <t>A compléter si double Attique</t>
  </si>
  <si>
    <t>T2 : 25%</t>
  </si>
  <si>
    <t>T3: 40%</t>
  </si>
  <si>
    <t>T4 : 20%</t>
  </si>
  <si>
    <t>T1 :0%</t>
  </si>
  <si>
    <t>Par exemple, en logements, un forfait est compté pour les plinthes et l'aménagement extérieur.</t>
  </si>
  <si>
    <t>Ratio de biosourcé (kg/m² SDP) :</t>
  </si>
  <si>
    <t>FDES associée</t>
  </si>
  <si>
    <t>Ratio carbone biogénique par défaut</t>
  </si>
  <si>
    <t>Carbone biogénique</t>
  </si>
  <si>
    <t>Platelage en lames de Douglas sans traitement de préservation, ID : 10805</t>
  </si>
  <si>
    <t>Poutre en I avec des membrures et une âme en bois massif (hors éléments de fixation et stabilisation), ID : 10690</t>
  </si>
  <si>
    <t>Mur ossature bois avec montant d'une largeur de 145 mm et un entraxe de 60 cm non isolé, fabriqué en France, ID: 10729</t>
  </si>
  <si>
    <t>Panneau CLT (lamellé-croisé), fabriqué en France, ID : 13158</t>
  </si>
  <si>
    <t>Charpente traditionnelle mixte chêne et résineux fabriquée en France, ID: 8723, hyp. 40 dm3 par m²</t>
  </si>
  <si>
    <t>Charpente industrielle fabriquée en France, ID : 8722, hyp. 37 dm3 par m²</t>
  </si>
  <si>
    <t>Poutre en bois lamellé taillée fabriquée en France, ID : 10527, hyp. 40 dm3 par m²</t>
  </si>
  <si>
    <t>Plinthe en bois massif [haut. 7 à 10 cm ; ép. 1,4cm] [Gestion durable], ID : 13833</t>
  </si>
  <si>
    <t>Parquet massif en chêne, épaisseur 23mm, fabriqué en France, ID : 10540</t>
  </si>
  <si>
    <t>Parquet contrecollé 3 plis, épaisseur 13-14mm, fabriqué en France, ID : 10542</t>
  </si>
  <si>
    <t>Lambris en Douglas massif, ID : 10802</t>
  </si>
  <si>
    <t>Fenêtre ou porte-fenêtre, double vitrage, fabriquée en France, en chêne ou pin sylvestre européen, ID : 10728</t>
  </si>
  <si>
    <t>Porte extérieure en bois résineux traité, ID : 10728</t>
  </si>
  <si>
    <t>Bloc-porte isolant sur huisserie bois, ID : 12880</t>
  </si>
  <si>
    <t>Volets en bois massif , ID : 13252</t>
  </si>
  <si>
    <t>Brise soleil en bois [profondeur : 0,1 m] [Gestion durable], ID : 13309</t>
  </si>
  <si>
    <t>Bardage en lames de Douglas sans traitement de préservation, ID : 10800</t>
  </si>
  <si>
    <t>Panneau de contreplaqué en okoumé et résine phénolique (PF), ID : 10674</t>
  </si>
  <si>
    <t>Biofib'Trio isolant, ID : 12934</t>
  </si>
  <si>
    <t>Panneau d’isolation en fibres de bois PAVATHERM® 120 mm d’épaisseur, R = 3,15 m².K/W (hors accessoires de pose), ID : 12573</t>
  </si>
  <si>
    <t>Remplissage isolant en bottes de paille (issue de l’agriculture conventionnelle) , ID : 3248</t>
  </si>
  <si>
    <t>Remplissage isolant en bottes de paille (issue de l’agriculture conventionnelle) , ID : 3249</t>
  </si>
  <si>
    <t>Platelage en lames de Douglas sans traitement de préservation (v.1.2), ID : 10805</t>
  </si>
  <si>
    <t>Structure refends et pignons en béton et façades bois (FOB)</t>
  </si>
  <si>
    <r>
      <t>Approximation min. carbone biogénique stocké (kg éq. 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 xml:space="preserve"> /m² SDP) 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</si>
</sst>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#,##0\ [$kg/m²]"/>
    <numFmt numFmtId="165" formatCode="#,##0\ [$kg]"/>
    <numFmt numFmtId="166" formatCode="#,##0.0\ [$kg/ml]"/>
    <numFmt numFmtId="167" formatCode="#,##0\ [$kg/m³]"/>
    <numFmt numFmtId="168" formatCode="#,##0.0\ [$kg/m²]"/>
    <numFmt numFmtId="169" formatCode="#,##0\ [$kg/ml]"/>
    <numFmt numFmtId="170" formatCode="#,##0.0\ [$kg/unité]"/>
    <numFmt numFmtId="171" formatCode="#,##0\ [$kg/unité]"/>
    <numFmt numFmtId="172" formatCode="#,##0\ [$m²SP]"/>
    <numFmt numFmtId="173" formatCode="0.0"/>
    <numFmt numFmtId="174" formatCode="#,##0\ [$lgts]"/>
    <numFmt numFmtId="175" formatCode="#,##0\ [$kg eq CO2/m²]"/>
    <numFmt numFmtId="176" formatCode="#,##0\ [$kg eq CO2]"/>
    <numFmt numFmtId="177" formatCode="#,##0\ [$kg eq CO2/ml]"/>
    <numFmt numFmtId="178" formatCode="#,##0\ [$kg eq CO2/m² SDP]"/>
  </numFmts>
  <fonts count="43" x14ac:knownFonts="1">
    <font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u/>
      <sz val="12"/>
      <color rgb="FF0563C1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name val="Calibri"/>
      <family val="2"/>
      <charset val="1"/>
    </font>
    <font>
      <sz val="10"/>
      <name val="Arial"/>
      <family val="2"/>
      <charset val="1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u/>
      <sz val="11"/>
      <color theme="11"/>
      <name val="Calibri"/>
      <family val="2"/>
      <charset val="1"/>
    </font>
    <font>
      <sz val="8"/>
      <name val="Calibri"/>
      <family val="2"/>
      <charset val="1"/>
    </font>
    <font>
      <sz val="11"/>
      <color rgb="FF000000"/>
      <name val="Helvetica"/>
      <family val="2"/>
    </font>
    <font>
      <b/>
      <sz val="11"/>
      <color rgb="FF000000"/>
      <name val="Helvetica"/>
      <family val="2"/>
    </font>
    <font>
      <b/>
      <sz val="11"/>
      <color theme="9"/>
      <name val="Calibri"/>
      <family val="2"/>
      <charset val="1"/>
    </font>
    <font>
      <sz val="10"/>
      <color theme="9"/>
      <name val="Arial"/>
      <family val="2"/>
      <charset val="1"/>
    </font>
    <font>
      <sz val="11"/>
      <color theme="9"/>
      <name val="Calibri"/>
      <family val="2"/>
      <charset val="1"/>
    </font>
    <font>
      <sz val="11"/>
      <color rgb="FF000000"/>
      <name val="Calibri"/>
      <family val="2"/>
      <scheme val="minor"/>
    </font>
    <font>
      <b/>
      <sz val="35"/>
      <color theme="1"/>
      <name val="Calibri"/>
      <family val="2"/>
      <scheme val="minor"/>
    </font>
    <font>
      <u/>
      <sz val="11"/>
      <color rgb="FF315C69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6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color rgb="FF315C69"/>
      <name val="Helvetica"/>
      <family val="2"/>
    </font>
    <font>
      <b/>
      <sz val="11"/>
      <color rgb="FFFF0000"/>
      <name val="Calibri"/>
      <family val="2"/>
      <scheme val="minor"/>
    </font>
    <font>
      <sz val="11"/>
      <color theme="1"/>
      <name val="Helvetica"/>
      <family val="2"/>
    </font>
    <font>
      <b/>
      <sz val="11"/>
      <color theme="1"/>
      <name val="Helvetica"/>
      <family val="2"/>
    </font>
    <font>
      <b/>
      <u/>
      <sz val="11"/>
      <color theme="1"/>
      <name val="Helvetica"/>
      <family val="2"/>
    </font>
    <font>
      <vertAlign val="superscript"/>
      <sz val="11"/>
      <color rgb="FF000000"/>
      <name val="Calibri"/>
      <family val="2"/>
      <scheme val="minor"/>
    </font>
    <font>
      <u/>
      <sz val="11"/>
      <color rgb="FF315C69"/>
      <name val="Calibri"/>
      <family val="2"/>
      <charset val="1"/>
    </font>
    <font>
      <vertAlign val="subscript"/>
      <sz val="11"/>
      <color rgb="FF00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FF"/>
        <bgColor rgb="FFFFF2CC"/>
      </patternFill>
    </fill>
    <fill>
      <patternFill patternType="solid">
        <fgColor rgb="FFFFF2CC"/>
        <bgColor rgb="FFFBE5D6"/>
      </patternFill>
    </fill>
    <fill>
      <patternFill patternType="solid">
        <fgColor rgb="FFD9D9D9"/>
        <bgColor rgb="FFD0CECE"/>
      </patternFill>
    </fill>
    <fill>
      <patternFill patternType="solid">
        <fgColor rgb="FFD0CECE"/>
        <bgColor rgb="FFCCCCCC"/>
      </patternFill>
    </fill>
    <fill>
      <patternFill patternType="solid">
        <fgColor rgb="FFE7E6E6"/>
        <bgColor rgb="FFDEEBF7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rgb="FFFFF2CC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FFF2CC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5" tint="0.79998168889431442"/>
        <bgColor rgb="FFFFF2CC"/>
      </patternFill>
    </fill>
    <fill>
      <patternFill patternType="solid">
        <fgColor theme="0"/>
        <bgColor rgb="FFFBE5D6"/>
      </patternFill>
    </fill>
    <fill>
      <patternFill patternType="solid">
        <fgColor theme="2" tint="-9.9978637043366805E-2"/>
        <bgColor rgb="FFFFF2CC"/>
      </patternFill>
    </fill>
    <fill>
      <patternFill patternType="solid">
        <fgColor rgb="FF96BAA1"/>
        <bgColor indexed="64"/>
      </patternFill>
    </fill>
    <fill>
      <patternFill patternType="solid">
        <fgColor rgb="FFEADAB2"/>
        <bgColor indexed="64"/>
      </patternFill>
    </fill>
    <fill>
      <patternFill patternType="solid">
        <fgColor rgb="FF96BAA1"/>
        <bgColor rgb="FFE7E6E6"/>
      </patternFill>
    </fill>
    <fill>
      <patternFill patternType="solid">
        <fgColor rgb="FF96BAA1"/>
        <bgColor rgb="FFFFF2CC"/>
      </patternFill>
    </fill>
    <fill>
      <patternFill patternType="solid">
        <fgColor rgb="FFD55E36"/>
        <bgColor indexed="64"/>
      </patternFill>
    </fill>
    <fill>
      <patternFill patternType="solid">
        <fgColor rgb="FFD55E36"/>
        <bgColor rgb="FFE7E6E6"/>
      </patternFill>
    </fill>
    <fill>
      <patternFill patternType="solid">
        <fgColor rgb="FFEADAB2"/>
        <bgColor rgb="FFDEEBF7"/>
      </patternFill>
    </fill>
    <fill>
      <patternFill patternType="solid">
        <fgColor rgb="FFEADAB2"/>
        <bgColor rgb="FFFFF2CC"/>
      </patternFill>
    </fill>
  </fills>
  <borders count="1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rgb="FFCCCCCC"/>
      </left>
      <right style="thick">
        <color auto="1"/>
      </right>
      <top style="medium">
        <color rgb="FFCCCCCC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rgb="FFCCCCCC"/>
      </top>
      <bottom style="medium">
        <color rgb="FFCCCCCC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/>
      <top style="hair">
        <color theme="1"/>
      </top>
      <bottom/>
      <diagonal/>
    </border>
    <border>
      <left style="hair">
        <color theme="1"/>
      </left>
      <right style="hair">
        <color theme="1"/>
      </right>
      <top/>
      <bottom/>
      <diagonal/>
    </border>
    <border>
      <left/>
      <right/>
      <top/>
      <bottom style="hair">
        <color theme="1"/>
      </bottom>
      <diagonal/>
    </border>
    <border>
      <left/>
      <right style="hair">
        <color theme="1"/>
      </right>
      <top style="thin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medium">
        <color theme="1"/>
      </left>
      <right/>
      <top style="thin">
        <color theme="1"/>
      </top>
      <bottom style="hair">
        <color theme="1"/>
      </bottom>
      <diagonal/>
    </border>
    <border>
      <left/>
      <right/>
      <top style="thin">
        <color theme="1"/>
      </top>
      <bottom style="hair">
        <color theme="1"/>
      </bottom>
      <diagonal/>
    </border>
    <border>
      <left style="medium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medium">
        <color auto="1"/>
      </top>
      <bottom/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medium">
        <color auto="1"/>
      </top>
      <bottom/>
      <diagonal/>
    </border>
    <border>
      <left style="hair">
        <color indexed="64"/>
      </left>
      <right/>
      <top style="hair">
        <color theme="1"/>
      </top>
      <bottom/>
      <diagonal/>
    </border>
    <border>
      <left style="hair">
        <color indexed="64"/>
      </left>
      <right/>
      <top/>
      <bottom style="hair">
        <color theme="1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auto="1"/>
      </bottom>
      <diagonal/>
    </border>
    <border>
      <left style="hair">
        <color theme="1"/>
      </left>
      <right style="hair">
        <color indexed="64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hair">
        <color theme="1"/>
      </top>
      <bottom/>
      <diagonal/>
    </border>
    <border>
      <left/>
      <right style="hair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indexed="64"/>
      </right>
      <top/>
      <bottom/>
      <diagonal/>
    </border>
    <border>
      <left style="medium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hair">
        <color theme="1"/>
      </left>
      <right style="hair">
        <color indexed="64"/>
      </right>
      <top/>
      <bottom style="hair">
        <color theme="1"/>
      </bottom>
      <diagonal/>
    </border>
    <border>
      <left/>
      <right style="hair">
        <color theme="1"/>
      </right>
      <top/>
      <bottom/>
      <diagonal/>
    </border>
    <border>
      <left style="medium">
        <color theme="1"/>
      </left>
      <right/>
      <top style="hair">
        <color theme="1"/>
      </top>
      <bottom style="thin">
        <color theme="1"/>
      </bottom>
      <diagonal/>
    </border>
    <border>
      <left/>
      <right/>
      <top style="hair">
        <color theme="1"/>
      </top>
      <bottom style="thin">
        <color theme="1"/>
      </bottom>
      <diagonal/>
    </border>
    <border>
      <left/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thin">
        <color theme="1"/>
      </bottom>
      <diagonal/>
    </border>
    <border>
      <left/>
      <right style="hair">
        <color indexed="64"/>
      </right>
      <top style="thin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hair">
        <color indexed="64"/>
      </right>
      <top/>
      <bottom style="medium">
        <color theme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rgb="FFCCCCCC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thick">
        <color auto="1"/>
      </right>
      <top style="thick">
        <color auto="1"/>
      </top>
      <bottom/>
      <diagonal/>
    </border>
    <border>
      <left style="medium">
        <color rgb="FFCCCCCC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rgb="FFCCCCCC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rgb="FFCCCCCC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medium">
        <color rgb="FFCCCCCC"/>
      </left>
      <right style="thick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</borders>
  <cellStyleXfs count="17">
    <xf numFmtId="0" fontId="0" fillId="0" borderId="0"/>
    <xf numFmtId="0" fontId="5" fillId="0" borderId="0" applyBorder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571">
    <xf numFmtId="0" fontId="0" fillId="0" borderId="0" xfId="0"/>
    <xf numFmtId="0" fontId="4" fillId="0" borderId="0" xfId="1" applyFont="1" applyBorder="1" applyAlignment="1" applyProtection="1">
      <alignment horizontal="center" vertical="center" wrapText="1"/>
    </xf>
    <xf numFmtId="0" fontId="13" fillId="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/>
    <xf numFmtId="0" fontId="13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13" fillId="10" borderId="0" xfId="0" applyFont="1" applyFill="1" applyAlignment="1">
      <alignment vertical="center"/>
    </xf>
    <xf numFmtId="0" fontId="13" fillId="12" borderId="0" xfId="0" applyFont="1" applyFill="1" applyAlignment="1">
      <alignment vertical="center"/>
    </xf>
    <xf numFmtId="0" fontId="13" fillId="10" borderId="0" xfId="0" applyFont="1" applyFill="1"/>
    <xf numFmtId="0" fontId="13" fillId="10" borderId="0" xfId="0" applyFont="1" applyFill="1" applyBorder="1" applyAlignment="1">
      <alignment vertical="center"/>
    </xf>
    <xf numFmtId="0" fontId="13" fillId="0" borderId="0" xfId="0" applyFont="1" applyBorder="1"/>
    <xf numFmtId="9" fontId="13" fillId="2" borderId="0" xfId="0" applyNumberFormat="1" applyFont="1" applyFill="1" applyAlignment="1">
      <alignment vertical="center"/>
    </xf>
    <xf numFmtId="0" fontId="0" fillId="10" borderId="0" xfId="0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vertical="center"/>
    </xf>
    <xf numFmtId="0" fontId="0" fillId="0" borderId="0" xfId="0" applyFill="1" applyBorder="1" applyProtection="1"/>
    <xf numFmtId="0" fontId="13" fillId="0" borderId="0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0" fillId="10" borderId="0" xfId="0" applyFill="1" applyBorder="1" applyAlignment="1" applyProtection="1">
      <alignment horizontal="left" vertical="center" wrapText="1"/>
    </xf>
    <xf numFmtId="0" fontId="13" fillId="0" borderId="0" xfId="0" applyFont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12" borderId="0" xfId="0" applyFont="1" applyFill="1" applyAlignment="1">
      <alignment horizontal="left" vertical="center"/>
    </xf>
    <xf numFmtId="0" fontId="13" fillId="10" borderId="0" xfId="0" applyFont="1" applyFill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49" xfId="0" applyFont="1" applyBorder="1" applyAlignment="1">
      <alignment vertical="center"/>
    </xf>
    <xf numFmtId="0" fontId="18" fillId="0" borderId="50" xfId="0" applyFont="1" applyBorder="1" applyAlignment="1">
      <alignment vertical="center"/>
    </xf>
    <xf numFmtId="0" fontId="18" fillId="10" borderId="50" xfId="0" applyFont="1" applyFill="1" applyBorder="1" applyAlignment="1">
      <alignment vertical="center" wrapText="1"/>
    </xf>
    <xf numFmtId="0" fontId="18" fillId="10" borderId="51" xfId="0" applyFont="1" applyFill="1" applyBorder="1" applyAlignment="1">
      <alignment vertical="center" wrapText="1"/>
    </xf>
    <xf numFmtId="0" fontId="18" fillId="0" borderId="52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10" borderId="0" xfId="0" applyFont="1" applyFill="1" applyBorder="1" applyAlignment="1">
      <alignment vertical="center" wrapText="1"/>
    </xf>
    <xf numFmtId="0" fontId="18" fillId="10" borderId="48" xfId="0" applyFont="1" applyFill="1" applyBorder="1" applyAlignment="1">
      <alignment vertical="center" wrapText="1"/>
    </xf>
    <xf numFmtId="0" fontId="18" fillId="0" borderId="48" xfId="0" applyFont="1" applyBorder="1" applyAlignment="1">
      <alignment vertical="center"/>
    </xf>
    <xf numFmtId="0" fontId="18" fillId="10" borderId="2" xfId="0" applyFont="1" applyFill="1" applyBorder="1" applyAlignment="1" applyProtection="1">
      <alignment vertical="center"/>
    </xf>
    <xf numFmtId="0" fontId="18" fillId="0" borderId="0" xfId="0" applyFont="1" applyFill="1" applyBorder="1" applyProtection="1"/>
    <xf numFmtId="0" fontId="18" fillId="21" borderId="0" xfId="0" applyFont="1" applyFill="1" applyBorder="1" applyProtection="1"/>
    <xf numFmtId="0" fontId="18" fillId="0" borderId="0" xfId="0" applyFont="1" applyBorder="1"/>
    <xf numFmtId="0" fontId="18" fillId="18" borderId="0" xfId="0" applyFont="1" applyFill="1" applyBorder="1" applyProtection="1"/>
    <xf numFmtId="0" fontId="18" fillId="0" borderId="0" xfId="0" applyFont="1" applyFill="1" applyBorder="1" applyAlignment="1" applyProtection="1">
      <alignment vertical="center"/>
    </xf>
    <xf numFmtId="0" fontId="18" fillId="17" borderId="0" xfId="0" applyFont="1" applyFill="1" applyBorder="1" applyProtection="1"/>
    <xf numFmtId="0" fontId="18" fillId="10" borderId="0" xfId="0" applyFont="1" applyFill="1" applyBorder="1" applyAlignment="1" applyProtection="1">
      <alignment vertical="center" wrapText="1"/>
    </xf>
    <xf numFmtId="0" fontId="18" fillId="10" borderId="0" xfId="0" applyFont="1" applyFill="1" applyBorder="1" applyProtection="1"/>
    <xf numFmtId="0" fontId="18" fillId="10" borderId="0" xfId="0" applyFont="1" applyFill="1" applyBorder="1" applyAlignment="1" applyProtection="1">
      <alignment vertical="center"/>
    </xf>
    <xf numFmtId="0" fontId="18" fillId="0" borderId="0" xfId="0" applyFont="1" applyFill="1" applyBorder="1"/>
    <xf numFmtId="0" fontId="18" fillId="0" borderId="2" xfId="0" applyFont="1" applyFill="1" applyBorder="1" applyAlignment="1">
      <alignment vertical="center"/>
    </xf>
    <xf numFmtId="0" fontId="18" fillId="2" borderId="2" xfId="0" applyFont="1" applyFill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8" fillId="0" borderId="67" xfId="0" applyFont="1" applyFill="1" applyBorder="1" applyAlignment="1">
      <alignment horizontal="right" vertical="center"/>
    </xf>
    <xf numFmtId="0" fontId="18" fillId="22" borderId="65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>
      <alignment vertical="center"/>
    </xf>
    <xf numFmtId="0" fontId="18" fillId="10" borderId="68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right" vertical="center"/>
    </xf>
    <xf numFmtId="0" fontId="18" fillId="3" borderId="68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>
      <alignment vertical="center"/>
    </xf>
    <xf numFmtId="0" fontId="18" fillId="0" borderId="0" xfId="0" applyFont="1" applyFill="1" applyBorder="1" applyAlignment="1" applyProtection="1">
      <alignment horizontal="left" vertical="center"/>
    </xf>
    <xf numFmtId="0" fontId="18" fillId="22" borderId="68" xfId="0" applyFont="1" applyFill="1" applyBorder="1" applyAlignment="1" applyProtection="1">
      <alignment horizontal="center" vertical="center"/>
      <protection locked="0"/>
    </xf>
    <xf numFmtId="0" fontId="18" fillId="0" borderId="69" xfId="0" applyFont="1" applyFill="1" applyBorder="1" applyAlignment="1">
      <alignment horizontal="right" vertical="center"/>
    </xf>
    <xf numFmtId="0" fontId="18" fillId="22" borderId="66" xfId="0" applyFont="1" applyFill="1" applyBorder="1" applyAlignment="1" applyProtection="1">
      <alignment horizontal="center" wrapText="1"/>
      <protection locked="0"/>
    </xf>
    <xf numFmtId="0" fontId="18" fillId="0" borderId="0" xfId="0" applyFont="1" applyFill="1" applyBorder="1" applyAlignment="1" applyProtection="1">
      <alignment wrapText="1"/>
    </xf>
    <xf numFmtId="0" fontId="26" fillId="0" borderId="0" xfId="0" applyFont="1" applyFill="1" applyBorder="1" applyProtection="1"/>
    <xf numFmtId="0" fontId="26" fillId="0" borderId="0" xfId="0" applyFont="1" applyFill="1" applyBorder="1" applyAlignment="1">
      <alignment vertical="center"/>
    </xf>
    <xf numFmtId="0" fontId="18" fillId="0" borderId="65" xfId="0" applyFont="1" applyFill="1" applyBorder="1" applyAlignment="1">
      <alignment horizontal="right" vertical="center"/>
    </xf>
    <xf numFmtId="9" fontId="18" fillId="7" borderId="65" xfId="0" applyNumberFormat="1" applyFont="1" applyFill="1" applyBorder="1" applyAlignment="1" applyProtection="1">
      <alignment horizontal="center" vertical="center"/>
      <protection locked="0"/>
    </xf>
    <xf numFmtId="0" fontId="18" fillId="0" borderId="66" xfId="0" applyFont="1" applyFill="1" applyBorder="1" applyAlignment="1">
      <alignment horizontal="right" vertical="center"/>
    </xf>
    <xf numFmtId="0" fontId="18" fillId="0" borderId="68" xfId="0" applyFont="1" applyFill="1" applyBorder="1" applyAlignment="1">
      <alignment horizontal="right" vertical="center"/>
    </xf>
    <xf numFmtId="9" fontId="18" fillId="7" borderId="68" xfId="0" applyNumberFormat="1" applyFont="1" applyFill="1" applyBorder="1" applyAlignment="1" applyProtection="1">
      <alignment horizontal="center" vertical="center"/>
      <protection locked="0"/>
    </xf>
    <xf numFmtId="0" fontId="29" fillId="15" borderId="0" xfId="0" applyFont="1" applyFill="1" applyBorder="1" applyAlignment="1">
      <alignment vertical="center"/>
    </xf>
    <xf numFmtId="9" fontId="18" fillId="7" borderId="66" xfId="0" applyNumberFormat="1" applyFont="1" applyFill="1" applyBorder="1" applyAlignment="1" applyProtection="1">
      <alignment horizontal="center" vertical="center"/>
      <protection locked="0"/>
    </xf>
    <xf numFmtId="0" fontId="30" fillId="0" borderId="81" xfId="0" applyFont="1" applyFill="1" applyBorder="1" applyAlignment="1" applyProtection="1">
      <alignment horizontal="right" vertical="center"/>
    </xf>
    <xf numFmtId="9" fontId="30" fillId="0" borderId="82" xfId="0" applyNumberFormat="1" applyFont="1" applyFill="1" applyBorder="1" applyAlignment="1" applyProtection="1">
      <alignment horizontal="center" vertical="center"/>
    </xf>
    <xf numFmtId="0" fontId="18" fillId="0" borderId="4" xfId="0" applyFont="1" applyFill="1" applyBorder="1" applyAlignment="1" applyProtection="1">
      <alignment horizontal="right" vertical="center"/>
    </xf>
    <xf numFmtId="9" fontId="18" fillId="0" borderId="4" xfId="0" applyNumberFormat="1" applyFont="1" applyFill="1" applyBorder="1" applyAlignment="1" applyProtection="1">
      <alignment horizontal="center" vertical="center"/>
    </xf>
    <xf numFmtId="0" fontId="18" fillId="0" borderId="4" xfId="0" applyFont="1" applyFill="1" applyBorder="1"/>
    <xf numFmtId="0" fontId="18" fillId="0" borderId="4" xfId="0" applyFont="1" applyBorder="1" applyAlignment="1">
      <alignment vertical="center"/>
    </xf>
    <xf numFmtId="0" fontId="31" fillId="0" borderId="52" xfId="0" applyFont="1" applyFill="1" applyBorder="1" applyAlignment="1">
      <alignment vertical="center"/>
    </xf>
    <xf numFmtId="0" fontId="18" fillId="0" borderId="48" xfId="0" applyFont="1" applyFill="1" applyBorder="1" applyAlignment="1">
      <alignment vertical="center"/>
    </xf>
    <xf numFmtId="0" fontId="18" fillId="0" borderId="52" xfId="0" applyFont="1" applyFill="1" applyBorder="1" applyAlignment="1">
      <alignment vertical="center"/>
    </xf>
    <xf numFmtId="0" fontId="30" fillId="0" borderId="53" xfId="0" applyFont="1" applyFill="1" applyBorder="1" applyAlignment="1">
      <alignment horizontal="center" vertical="center" textRotation="90" wrapText="1"/>
    </xf>
    <xf numFmtId="0" fontId="18" fillId="0" borderId="58" xfId="0" applyFont="1" applyFill="1" applyBorder="1" applyAlignment="1">
      <alignment horizontal="right" vertical="center"/>
    </xf>
    <xf numFmtId="0" fontId="18" fillId="22" borderId="62" xfId="0" applyFont="1" applyFill="1" applyBorder="1" applyAlignment="1" applyProtection="1">
      <alignment horizontal="center" vertical="center"/>
      <protection locked="0"/>
    </xf>
    <xf numFmtId="0" fontId="18" fillId="0" borderId="61" xfId="0" applyFont="1" applyBorder="1" applyAlignment="1">
      <alignment horizontal="center" vertical="center"/>
    </xf>
    <xf numFmtId="0" fontId="18" fillId="0" borderId="59" xfId="0" applyFont="1" applyFill="1" applyBorder="1" applyAlignment="1">
      <alignment horizontal="right" vertical="center"/>
    </xf>
    <xf numFmtId="0" fontId="18" fillId="19" borderId="63" xfId="0" applyFont="1" applyFill="1" applyBorder="1" applyAlignment="1" applyProtection="1">
      <alignment horizontal="center" vertical="center" wrapText="1"/>
      <protection locked="0"/>
    </xf>
    <xf numFmtId="0" fontId="18" fillId="0" borderId="48" xfId="0" applyFont="1" applyFill="1" applyBorder="1" applyAlignment="1">
      <alignment horizontal="right" vertical="center"/>
    </xf>
    <xf numFmtId="0" fontId="18" fillId="19" borderId="61" xfId="0" applyFont="1" applyFill="1" applyBorder="1" applyAlignment="1" applyProtection="1">
      <alignment horizontal="center" vertical="center" wrapText="1"/>
      <protection locked="0"/>
    </xf>
    <xf numFmtId="0" fontId="18" fillId="0" borderId="60" xfId="0" applyFont="1" applyFill="1" applyBorder="1" applyAlignment="1">
      <alignment horizontal="right" vertical="center"/>
    </xf>
    <xf numFmtId="0" fontId="18" fillId="0" borderId="48" xfId="0" applyFont="1" applyFill="1" applyBorder="1" applyAlignment="1"/>
    <xf numFmtId="0" fontId="18" fillId="12" borderId="61" xfId="0" applyFont="1" applyFill="1" applyBorder="1" applyAlignment="1">
      <alignment horizontal="center" vertical="center"/>
    </xf>
    <xf numFmtId="0" fontId="18" fillId="0" borderId="80" xfId="0" applyFont="1" applyBorder="1" applyAlignment="1">
      <alignment vertical="center"/>
    </xf>
    <xf numFmtId="0" fontId="26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</xf>
    <xf numFmtId="0" fontId="18" fillId="0" borderId="72" xfId="0" applyFont="1" applyFill="1" applyBorder="1" applyAlignment="1" applyProtection="1">
      <alignment vertical="center"/>
    </xf>
    <xf numFmtId="0" fontId="18" fillId="12" borderId="61" xfId="0" applyFont="1" applyFill="1" applyBorder="1" applyAlignment="1" applyProtection="1">
      <alignment horizontal="center" vertical="center" wrapText="1"/>
    </xf>
    <xf numFmtId="0" fontId="18" fillId="0" borderId="61" xfId="0" applyFont="1" applyBorder="1" applyAlignment="1">
      <alignment vertical="center"/>
    </xf>
    <xf numFmtId="0" fontId="18" fillId="0" borderId="72" xfId="0" applyFont="1" applyFill="1" applyBorder="1" applyAlignment="1" applyProtection="1">
      <alignment horizontal="left" vertical="center"/>
    </xf>
    <xf numFmtId="0" fontId="18" fillId="12" borderId="61" xfId="0" applyFont="1" applyFill="1" applyBorder="1" applyAlignment="1">
      <alignment vertical="center" wrapText="1"/>
    </xf>
    <xf numFmtId="0" fontId="18" fillId="0" borderId="59" xfId="0" applyFont="1" applyFill="1" applyBorder="1" applyAlignment="1">
      <alignment horizontal="right" vertical="center" wrapText="1"/>
    </xf>
    <xf numFmtId="49" fontId="32" fillId="0" borderId="0" xfId="0" applyNumberFormat="1" applyFont="1" applyFill="1" applyBorder="1" applyAlignment="1" applyProtection="1">
      <alignment vertical="center"/>
    </xf>
    <xf numFmtId="0" fontId="18" fillId="2" borderId="61" xfId="0" applyFont="1" applyFill="1" applyBorder="1" applyAlignment="1">
      <alignment horizontal="center" vertical="center" wrapText="1"/>
    </xf>
    <xf numFmtId="0" fontId="18" fillId="0" borderId="72" xfId="0" applyFont="1" applyFill="1" applyBorder="1" applyAlignment="1" applyProtection="1">
      <alignment wrapText="1"/>
    </xf>
    <xf numFmtId="0" fontId="32" fillId="0" borderId="0" xfId="0" applyFont="1" applyFill="1" applyBorder="1" applyAlignment="1" applyProtection="1">
      <alignment vertical="center"/>
    </xf>
    <xf numFmtId="0" fontId="18" fillId="0" borderId="48" xfId="0" applyFont="1" applyFill="1" applyBorder="1" applyAlignment="1">
      <alignment horizontal="right" vertical="center" wrapText="1"/>
    </xf>
    <xf numFmtId="0" fontId="18" fillId="0" borderId="60" xfId="0" applyFont="1" applyFill="1" applyBorder="1" applyAlignment="1">
      <alignment horizontal="right"/>
    </xf>
    <xf numFmtId="0" fontId="18" fillId="17" borderId="64" xfId="0" applyFont="1" applyFill="1" applyBorder="1" applyAlignment="1" applyProtection="1">
      <alignment horizontal="center" vertical="center" wrapText="1"/>
      <protection locked="0"/>
    </xf>
    <xf numFmtId="0" fontId="18" fillId="12" borderId="61" xfId="0" applyFont="1" applyFill="1" applyBorder="1" applyAlignment="1">
      <alignment horizontal="center" vertical="center" wrapText="1"/>
    </xf>
    <xf numFmtId="0" fontId="18" fillId="19" borderId="64" xfId="0" applyFont="1" applyFill="1" applyBorder="1" applyAlignment="1" applyProtection="1">
      <alignment horizontal="center" vertical="center" wrapText="1"/>
      <protection locked="0"/>
    </xf>
    <xf numFmtId="0" fontId="18" fillId="10" borderId="61" xfId="0" applyFont="1" applyFill="1" applyBorder="1" applyAlignment="1">
      <alignment horizontal="center" wrapText="1"/>
    </xf>
    <xf numFmtId="0" fontId="18" fillId="19" borderId="63" xfId="0" applyFont="1" applyFill="1" applyBorder="1" applyAlignment="1" applyProtection="1">
      <alignment horizontal="center" vertical="center"/>
      <protection locked="0"/>
    </xf>
    <xf numFmtId="0" fontId="18" fillId="19" borderId="64" xfId="0" applyFont="1" applyFill="1" applyBorder="1" applyAlignment="1" applyProtection="1">
      <alignment horizontal="center" vertical="center"/>
      <protection locked="0"/>
    </xf>
    <xf numFmtId="0" fontId="18" fillId="0" borderId="79" xfId="0" applyFont="1" applyBorder="1" applyAlignment="1">
      <alignment vertical="center"/>
    </xf>
    <xf numFmtId="0" fontId="26" fillId="0" borderId="56" xfId="0" applyFont="1" applyBorder="1" applyAlignment="1">
      <alignment horizontal="center" vertical="center"/>
    </xf>
    <xf numFmtId="0" fontId="26" fillId="0" borderId="56" xfId="0" applyFont="1" applyBorder="1" applyAlignment="1">
      <alignment vertical="center"/>
    </xf>
    <xf numFmtId="0" fontId="18" fillId="21" borderId="52" xfId="0" applyFont="1" applyFill="1" applyBorder="1" applyProtection="1"/>
    <xf numFmtId="0" fontId="18" fillId="18" borderId="52" xfId="0" applyFont="1" applyFill="1" applyBorder="1" applyProtection="1"/>
    <xf numFmtId="0" fontId="18" fillId="17" borderId="52" xfId="0" applyFont="1" applyFill="1" applyBorder="1" applyProtection="1"/>
    <xf numFmtId="0" fontId="24" fillId="2" borderId="52" xfId="0" applyFont="1" applyFill="1" applyBorder="1" applyAlignment="1" applyProtection="1">
      <alignment vertical="center"/>
    </xf>
    <xf numFmtId="0" fontId="18" fillId="10" borderId="52" xfId="0" applyFont="1" applyFill="1" applyBorder="1" applyAlignment="1" applyProtection="1">
      <alignment vertical="center"/>
    </xf>
    <xf numFmtId="0" fontId="25" fillId="0" borderId="83" xfId="0" applyFont="1" applyFill="1" applyBorder="1" applyAlignment="1">
      <alignment vertical="center"/>
    </xf>
    <xf numFmtId="0" fontId="18" fillId="0" borderId="84" xfId="0" applyFont="1" applyFill="1" applyBorder="1" applyAlignment="1">
      <alignment vertical="center"/>
    </xf>
    <xf numFmtId="0" fontId="18" fillId="0" borderId="85" xfId="0" applyFont="1" applyFill="1" applyBorder="1" applyAlignment="1">
      <alignment vertical="center"/>
    </xf>
    <xf numFmtId="0" fontId="18" fillId="0" borderId="52" xfId="0" applyFont="1" applyFill="1" applyBorder="1"/>
    <xf numFmtId="0" fontId="28" fillId="0" borderId="52" xfId="0" applyFont="1" applyFill="1" applyBorder="1" applyAlignment="1">
      <alignment vertical="center"/>
    </xf>
    <xf numFmtId="0" fontId="18" fillId="0" borderId="86" xfId="0" applyFont="1" applyFill="1" applyBorder="1"/>
    <xf numFmtId="0" fontId="18" fillId="0" borderId="87" xfId="0" applyFont="1" applyBorder="1" applyAlignment="1">
      <alignment vertical="center"/>
    </xf>
    <xf numFmtId="0" fontId="18" fillId="0" borderId="48" xfId="0" applyFont="1" applyFill="1" applyBorder="1" applyAlignment="1" applyProtection="1">
      <alignment vertical="center"/>
    </xf>
    <xf numFmtId="0" fontId="20" fillId="0" borderId="0" xfId="1" applyFont="1" applyBorder="1" applyAlignment="1">
      <alignment horizontal="right"/>
    </xf>
    <xf numFmtId="0" fontId="30" fillId="0" borderId="52" xfId="0" applyFont="1" applyFill="1" applyBorder="1" applyAlignment="1">
      <alignment horizontal="center" vertical="center" textRotation="90"/>
    </xf>
    <xf numFmtId="0" fontId="30" fillId="0" borderId="52" xfId="0" applyFont="1" applyFill="1" applyBorder="1" applyAlignment="1">
      <alignment horizontal="center" vertical="center" textRotation="90" wrapText="1"/>
    </xf>
    <xf numFmtId="0" fontId="36" fillId="0" borderId="0" xfId="0" applyFont="1" applyBorder="1" applyAlignment="1">
      <alignment horizontal="right" vertical="center"/>
    </xf>
    <xf numFmtId="0" fontId="18" fillId="0" borderId="0" xfId="0" applyFont="1" applyBorder="1" applyAlignment="1" applyProtection="1">
      <alignment vertical="center"/>
    </xf>
    <xf numFmtId="0" fontId="24" fillId="12" borderId="0" xfId="0" applyFont="1" applyFill="1" applyBorder="1" applyAlignment="1" applyProtection="1">
      <alignment vertical="center" wrapText="1"/>
    </xf>
    <xf numFmtId="0" fontId="18" fillId="0" borderId="48" xfId="0" applyFont="1" applyBorder="1" applyAlignment="1" applyProtection="1">
      <alignment vertical="center"/>
    </xf>
    <xf numFmtId="0" fontId="18" fillId="10" borderId="2" xfId="0" applyFont="1" applyFill="1" applyBorder="1" applyProtection="1"/>
    <xf numFmtId="0" fontId="18" fillId="0" borderId="0" xfId="0" applyFont="1" applyBorder="1" applyProtection="1"/>
    <xf numFmtId="0" fontId="18" fillId="0" borderId="48" xfId="0" applyFont="1" applyBorder="1" applyProtection="1"/>
    <xf numFmtId="0" fontId="18" fillId="0" borderId="48" xfId="0" applyFont="1" applyBorder="1" applyAlignment="1" applyProtection="1">
      <alignment horizontal="left"/>
    </xf>
    <xf numFmtId="0" fontId="18" fillId="0" borderId="52" xfId="0" applyFont="1" applyBorder="1" applyAlignment="1" applyProtection="1">
      <alignment vertical="center"/>
    </xf>
    <xf numFmtId="0" fontId="18" fillId="0" borderId="61" xfId="0" applyFont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left" vertical="center"/>
    </xf>
    <xf numFmtId="0" fontId="32" fillId="0" borderId="48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/>
    <xf numFmtId="0" fontId="32" fillId="2" borderId="0" xfId="0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horizontal="left" vertical="center" wrapText="1"/>
    </xf>
    <xf numFmtId="0" fontId="18" fillId="20" borderId="64" xfId="0" applyFont="1" applyFill="1" applyBorder="1" applyAlignment="1" applyProtection="1">
      <alignment horizontal="center" vertical="center" wrapText="1"/>
      <protection locked="0"/>
    </xf>
    <xf numFmtId="0" fontId="18" fillId="0" borderId="61" xfId="0" applyFont="1" applyFill="1" applyBorder="1" applyAlignment="1" applyProtection="1">
      <alignment horizontal="center" vertical="center"/>
    </xf>
    <xf numFmtId="0" fontId="18" fillId="0" borderId="6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left" vertical="center"/>
    </xf>
    <xf numFmtId="0" fontId="18" fillId="0" borderId="2" xfId="0" applyFont="1" applyFill="1" applyBorder="1" applyAlignment="1" applyProtection="1">
      <alignment horizontal="left" vertical="center"/>
    </xf>
    <xf numFmtId="0" fontId="18" fillId="0" borderId="2" xfId="0" applyFont="1" applyBorder="1" applyAlignment="1" applyProtection="1">
      <alignment vertical="center"/>
    </xf>
    <xf numFmtId="0" fontId="18" fillId="0" borderId="2" xfId="0" applyFont="1" applyFill="1" applyBorder="1" applyAlignment="1" applyProtection="1">
      <alignment vertical="center"/>
    </xf>
    <xf numFmtId="0" fontId="18" fillId="0" borderId="80" xfId="0" applyFont="1" applyBorder="1" applyAlignment="1" applyProtection="1">
      <alignment vertical="center"/>
    </xf>
    <xf numFmtId="0" fontId="18" fillId="0" borderId="72" xfId="0" applyFont="1" applyBorder="1" applyAlignment="1" applyProtection="1">
      <alignment vertical="center"/>
    </xf>
    <xf numFmtId="0" fontId="18" fillId="0" borderId="72" xfId="0" applyFont="1" applyFill="1" applyBorder="1" applyProtection="1"/>
    <xf numFmtId="0" fontId="33" fillId="0" borderId="88" xfId="0" applyFont="1" applyFill="1" applyBorder="1" applyAlignment="1" applyProtection="1">
      <alignment horizontal="center" vertical="center"/>
    </xf>
    <xf numFmtId="0" fontId="30" fillId="0" borderId="89" xfId="0" applyFont="1" applyFill="1" applyBorder="1" applyAlignment="1" applyProtection="1">
      <alignment horizontal="center" vertical="center"/>
    </xf>
    <xf numFmtId="9" fontId="18" fillId="20" borderId="63" xfId="0" applyNumberFormat="1" applyFont="1" applyFill="1" applyBorder="1" applyAlignment="1" applyProtection="1">
      <alignment horizontal="center" vertical="center"/>
    </xf>
    <xf numFmtId="9" fontId="18" fillId="20" borderId="64" xfId="0" applyNumberFormat="1" applyFont="1" applyFill="1" applyBorder="1" applyAlignment="1" applyProtection="1">
      <alignment horizontal="center" vertical="center"/>
    </xf>
    <xf numFmtId="0" fontId="18" fillId="0" borderId="56" xfId="0" applyFont="1" applyBorder="1" applyAlignment="1" applyProtection="1">
      <alignment vertical="center"/>
    </xf>
    <xf numFmtId="0" fontId="18" fillId="0" borderId="56" xfId="0" applyFont="1" applyBorder="1" applyProtection="1"/>
    <xf numFmtId="0" fontId="18" fillId="0" borderId="57" xfId="0" applyFont="1" applyBorder="1" applyProtection="1"/>
    <xf numFmtId="0" fontId="3" fillId="4" borderId="0" xfId="0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9" fillId="0" borderId="0" xfId="0" applyFont="1" applyProtection="1"/>
    <xf numFmtId="0" fontId="1" fillId="0" borderId="0" xfId="0" applyFont="1" applyAlignment="1" applyProtection="1">
      <alignment vertical="center"/>
    </xf>
    <xf numFmtId="0" fontId="0" fillId="0" borderId="13" xfId="0" applyFont="1" applyBorder="1" applyAlignment="1" applyProtection="1">
      <alignment horizontal="center" vertical="center"/>
    </xf>
    <xf numFmtId="0" fontId="0" fillId="0" borderId="14" xfId="0" applyFont="1" applyBorder="1" applyAlignment="1" applyProtection="1">
      <alignment horizontal="center" vertical="center"/>
    </xf>
    <xf numFmtId="0" fontId="0" fillId="0" borderId="13" xfId="0" applyFont="1" applyBorder="1" applyAlignment="1" applyProtection="1">
      <alignment horizontal="center"/>
    </xf>
    <xf numFmtId="0" fontId="0" fillId="0" borderId="14" xfId="0" applyFont="1" applyBorder="1" applyAlignment="1" applyProtection="1">
      <alignment horizontal="center"/>
    </xf>
    <xf numFmtId="0" fontId="0" fillId="0" borderId="7" xfId="0" applyFont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164" fontId="0" fillId="0" borderId="16" xfId="0" applyNumberFormat="1" applyFont="1" applyBorder="1" applyAlignment="1" applyProtection="1">
      <alignment horizontal="center" vertical="center" wrapText="1"/>
    </xf>
    <xf numFmtId="173" fontId="6" fillId="0" borderId="7" xfId="0" applyNumberFormat="1" applyFont="1" applyFill="1" applyBorder="1" applyAlignment="1" applyProtection="1">
      <alignment horizontal="center" vertical="center" wrapText="1"/>
    </xf>
    <xf numFmtId="0" fontId="0" fillId="0" borderId="15" xfId="0" applyFont="1" applyBorder="1" applyAlignment="1" applyProtection="1">
      <alignment horizontal="center" vertical="center" wrapText="1"/>
    </xf>
    <xf numFmtId="165" fontId="0" fillId="0" borderId="16" xfId="0" applyNumberFormat="1" applyFont="1" applyBorder="1" applyAlignment="1" applyProtection="1">
      <alignment horizontal="center" vertical="center" wrapText="1"/>
    </xf>
    <xf numFmtId="9" fontId="0" fillId="0" borderId="16" xfId="15" applyFont="1" applyBorder="1" applyAlignment="1" applyProtection="1">
      <alignment horizontal="center" vertical="center" wrapText="1"/>
    </xf>
    <xf numFmtId="0" fontId="17" fillId="0" borderId="15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 wrapText="1"/>
    </xf>
    <xf numFmtId="0" fontId="0" fillId="0" borderId="13" xfId="0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10" fontId="0" fillId="0" borderId="13" xfId="0" applyNumberFormat="1" applyFill="1" applyBorder="1" applyAlignment="1" applyProtection="1">
      <alignment horizontal="center" vertical="center"/>
    </xf>
    <xf numFmtId="10" fontId="0" fillId="0" borderId="14" xfId="0" applyNumberFormat="1" applyFill="1" applyBorder="1" applyAlignment="1" applyProtection="1">
      <alignment horizontal="center" vertical="center"/>
    </xf>
    <xf numFmtId="0" fontId="0" fillId="0" borderId="18" xfId="0" applyFont="1" applyBorder="1" applyAlignment="1" applyProtection="1">
      <alignment horizontal="center" vertical="center" wrapText="1"/>
    </xf>
    <xf numFmtId="0" fontId="0" fillId="0" borderId="19" xfId="0" applyFont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164" fontId="0" fillId="0" borderId="5" xfId="0" applyNumberFormat="1" applyFont="1" applyBorder="1" applyAlignment="1" applyProtection="1">
      <alignment horizontal="center" vertical="center" wrapText="1"/>
    </xf>
    <xf numFmtId="173" fontId="6" fillId="0" borderId="18" xfId="0" applyNumberFormat="1" applyFont="1" applyBorder="1" applyAlignment="1" applyProtection="1">
      <alignment horizontal="center" vertical="center" wrapText="1"/>
    </xf>
    <xf numFmtId="0" fontId="0" fillId="0" borderId="20" xfId="0" applyFont="1" applyBorder="1" applyAlignment="1" applyProtection="1">
      <alignment horizontal="center" vertical="center" wrapText="1"/>
    </xf>
    <xf numFmtId="165" fontId="0" fillId="0" borderId="5" xfId="0" applyNumberFormat="1" applyFont="1" applyBorder="1" applyAlignment="1" applyProtection="1">
      <alignment horizontal="center" vertical="center" wrapText="1"/>
    </xf>
    <xf numFmtId="9" fontId="0" fillId="0" borderId="5" xfId="15" applyFont="1" applyBorder="1" applyAlignment="1" applyProtection="1">
      <alignment horizontal="center" vertical="center" wrapText="1"/>
    </xf>
    <xf numFmtId="0" fontId="17" fillId="0" borderId="20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horizontal="left" vertical="center"/>
    </xf>
    <xf numFmtId="0" fontId="0" fillId="0" borderId="13" xfId="0" applyBorder="1" applyProtection="1"/>
    <xf numFmtId="0" fontId="0" fillId="5" borderId="14" xfId="0" applyFont="1" applyFill="1" applyBorder="1" applyAlignment="1" applyProtection="1">
      <alignment horizontal="center" vertical="center"/>
    </xf>
    <xf numFmtId="0" fontId="0" fillId="0" borderId="22" xfId="0" applyFont="1" applyBorder="1" applyAlignment="1" applyProtection="1">
      <alignment horizontal="center" vertical="center" wrapText="1"/>
    </xf>
    <xf numFmtId="0" fontId="0" fillId="0" borderId="13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</xf>
    <xf numFmtId="164" fontId="0" fillId="0" borderId="24" xfId="0" applyNumberFormat="1" applyFont="1" applyBorder="1" applyAlignment="1" applyProtection="1">
      <alignment horizontal="center" vertical="center" wrapText="1"/>
    </xf>
    <xf numFmtId="173" fontId="6" fillId="0" borderId="22" xfId="0" applyNumberFormat="1" applyFont="1" applyBorder="1" applyAlignment="1" applyProtection="1">
      <alignment horizontal="center" vertical="center" wrapText="1"/>
    </xf>
    <xf numFmtId="0" fontId="0" fillId="0" borderId="23" xfId="0" applyFont="1" applyBorder="1" applyAlignment="1" applyProtection="1">
      <alignment horizontal="center" vertical="center" wrapText="1"/>
    </xf>
    <xf numFmtId="165" fontId="0" fillId="0" borderId="24" xfId="0" applyNumberFormat="1" applyFont="1" applyBorder="1" applyAlignment="1" applyProtection="1">
      <alignment horizontal="center" vertical="center" wrapText="1"/>
    </xf>
    <xf numFmtId="9" fontId="0" fillId="0" borderId="24" xfId="15" applyFont="1" applyBorder="1" applyAlignment="1" applyProtection="1">
      <alignment horizontal="center" vertical="center" wrapText="1"/>
    </xf>
    <xf numFmtId="0" fontId="17" fillId="0" borderId="23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173" fontId="6" fillId="0" borderId="22" xfId="0" applyNumberFormat="1" applyFont="1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/>
    </xf>
    <xf numFmtId="0" fontId="0" fillId="0" borderId="22" xfId="0" applyFont="1" applyFill="1" applyBorder="1" applyAlignment="1" applyProtection="1">
      <alignment horizontal="center" vertical="center" wrapText="1"/>
    </xf>
    <xf numFmtId="0" fontId="0" fillId="0" borderId="13" xfId="0" applyFont="1" applyFill="1" applyBorder="1" applyAlignment="1" applyProtection="1">
      <alignment horizontal="center" vertical="center" wrapText="1"/>
    </xf>
    <xf numFmtId="0" fontId="0" fillId="0" borderId="23" xfId="0" applyFont="1" applyFill="1" applyBorder="1" applyAlignment="1" applyProtection="1">
      <alignment horizontal="center" vertical="center" wrapText="1"/>
    </xf>
    <xf numFmtId="166" fontId="0" fillId="0" borderId="24" xfId="0" applyNumberFormat="1" applyFont="1" applyFill="1" applyBorder="1" applyAlignment="1" applyProtection="1">
      <alignment horizontal="center" vertical="center" wrapText="1"/>
    </xf>
    <xf numFmtId="165" fontId="0" fillId="0" borderId="24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wrapText="1"/>
    </xf>
    <xf numFmtId="173" fontId="6" fillId="12" borderId="22" xfId="0" applyNumberFormat="1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vertical="center"/>
    </xf>
    <xf numFmtId="0" fontId="0" fillId="0" borderId="13" xfId="0" applyBorder="1" applyAlignment="1" applyProtection="1">
      <alignment horizontal="center"/>
    </xf>
    <xf numFmtId="0" fontId="0" fillId="8" borderId="14" xfId="0" applyFill="1" applyBorder="1" applyProtection="1"/>
    <xf numFmtId="0" fontId="0" fillId="6" borderId="26" xfId="0" applyFont="1" applyFill="1" applyBorder="1" applyAlignment="1" applyProtection="1">
      <alignment horizontal="center" vertical="center" wrapText="1"/>
    </xf>
    <xf numFmtId="0" fontId="0" fillId="6" borderId="27" xfId="0" applyFont="1" applyFill="1" applyBorder="1" applyAlignment="1" applyProtection="1">
      <alignment horizontal="center" vertical="center" wrapText="1"/>
    </xf>
    <xf numFmtId="0" fontId="0" fillId="6" borderId="28" xfId="0" applyFont="1" applyFill="1" applyBorder="1" applyAlignment="1" applyProtection="1">
      <alignment horizontal="center" vertical="center" wrapText="1"/>
    </xf>
    <xf numFmtId="164" fontId="0" fillId="6" borderId="6" xfId="0" applyNumberFormat="1" applyFont="1" applyFill="1" applyBorder="1" applyAlignment="1" applyProtection="1">
      <alignment horizontal="center" vertical="center" wrapText="1"/>
    </xf>
    <xf numFmtId="173" fontId="0" fillId="11" borderId="26" xfId="0" applyNumberFormat="1" applyFont="1" applyFill="1" applyBorder="1" applyAlignment="1" applyProtection="1">
      <alignment horizontal="center" vertical="center" wrapText="1"/>
    </xf>
    <xf numFmtId="165" fontId="0" fillId="6" borderId="6" xfId="0" applyNumberFormat="1" applyFont="1" applyFill="1" applyBorder="1" applyAlignment="1" applyProtection="1">
      <alignment horizontal="center" vertical="center" wrapText="1"/>
    </xf>
    <xf numFmtId="9" fontId="0" fillId="0" borderId="6" xfId="15" applyFont="1" applyBorder="1" applyAlignment="1" applyProtection="1">
      <alignment horizontal="center" vertical="center" wrapText="1"/>
    </xf>
    <xf numFmtId="0" fontId="17" fillId="6" borderId="28" xfId="0" applyFont="1" applyFill="1" applyBorder="1" applyAlignment="1" applyProtection="1">
      <alignment horizontal="center" vertical="center" wrapText="1"/>
    </xf>
    <xf numFmtId="0" fontId="0" fillId="9" borderId="18" xfId="0" applyFont="1" applyFill="1" applyBorder="1" applyAlignment="1" applyProtection="1">
      <alignment horizontal="center" vertical="center" wrapText="1"/>
    </xf>
    <xf numFmtId="0" fontId="0" fillId="9" borderId="19" xfId="0" applyFont="1" applyFill="1" applyBorder="1" applyAlignment="1" applyProtection="1">
      <alignment horizontal="center" vertical="center" wrapText="1"/>
    </xf>
    <xf numFmtId="0" fontId="7" fillId="9" borderId="20" xfId="0" applyFont="1" applyFill="1" applyBorder="1" applyAlignment="1" applyProtection="1">
      <alignment horizontal="center" vertical="center" wrapText="1"/>
    </xf>
    <xf numFmtId="167" fontId="7" fillId="9" borderId="5" xfId="0" applyNumberFormat="1" applyFont="1" applyFill="1" applyBorder="1" applyAlignment="1" applyProtection="1">
      <alignment horizontal="center" vertical="center" wrapText="1"/>
    </xf>
    <xf numFmtId="173" fontId="6" fillId="9" borderId="18" xfId="0" applyNumberFormat="1" applyFont="1" applyFill="1" applyBorder="1" applyAlignment="1" applyProtection="1">
      <alignment horizontal="center" vertical="center" wrapText="1"/>
    </xf>
    <xf numFmtId="0" fontId="6" fillId="9" borderId="20" xfId="0" applyFont="1" applyFill="1" applyBorder="1" applyAlignment="1" applyProtection="1">
      <alignment horizontal="center" vertical="center" wrapText="1"/>
    </xf>
    <xf numFmtId="165" fontId="0" fillId="9" borderId="5" xfId="0" applyNumberFormat="1" applyFont="1" applyFill="1" applyBorder="1" applyAlignment="1" applyProtection="1">
      <alignment horizontal="center" vertical="center" wrapText="1"/>
    </xf>
    <xf numFmtId="0" fontId="16" fillId="9" borderId="2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9" borderId="22" xfId="0" applyFont="1" applyFill="1" applyBorder="1" applyAlignment="1" applyProtection="1">
      <alignment horizontal="center" vertical="center" wrapText="1"/>
    </xf>
    <xf numFmtId="0" fontId="0" fillId="9" borderId="13" xfId="0" applyFont="1" applyFill="1" applyBorder="1" applyAlignment="1" applyProtection="1">
      <alignment horizontal="center" vertical="center" wrapText="1"/>
    </xf>
    <xf numFmtId="0" fontId="6" fillId="9" borderId="23" xfId="0" applyFont="1" applyFill="1" applyBorder="1" applyAlignment="1" applyProtection="1">
      <alignment horizontal="center" vertical="center" wrapText="1"/>
    </xf>
    <xf numFmtId="164" fontId="0" fillId="9" borderId="24" xfId="0" applyNumberFormat="1" applyFont="1" applyFill="1" applyBorder="1" applyAlignment="1" applyProtection="1">
      <alignment horizontal="center" vertical="center" wrapText="1"/>
    </xf>
    <xf numFmtId="173" fontId="6" fillId="9" borderId="22" xfId="0" applyNumberFormat="1" applyFont="1" applyFill="1" applyBorder="1" applyAlignment="1" applyProtection="1">
      <alignment horizontal="center" vertical="center" wrapText="1"/>
    </xf>
    <xf numFmtId="0" fontId="0" fillId="9" borderId="23" xfId="0" applyFont="1" applyFill="1" applyBorder="1" applyAlignment="1" applyProtection="1">
      <alignment horizontal="center" vertical="center" wrapText="1"/>
    </xf>
    <xf numFmtId="165" fontId="0" fillId="9" borderId="24" xfId="0" applyNumberFormat="1" applyFont="1" applyFill="1" applyBorder="1" applyAlignment="1" applyProtection="1">
      <alignment horizontal="center" vertical="center" wrapText="1"/>
    </xf>
    <xf numFmtId="0" fontId="17" fillId="9" borderId="23" xfId="0" applyFont="1" applyFill="1" applyBorder="1" applyAlignment="1" applyProtection="1">
      <alignment horizontal="center" vertical="center" wrapText="1"/>
    </xf>
    <xf numFmtId="9" fontId="0" fillId="0" borderId="0" xfId="0" applyNumberFormat="1" applyAlignment="1" applyProtection="1">
      <alignment vertical="center"/>
    </xf>
    <xf numFmtId="173" fontId="6" fillId="2" borderId="22" xfId="0" applyNumberFormat="1" applyFont="1" applyFill="1" applyBorder="1" applyAlignment="1" applyProtection="1">
      <alignment horizontal="center" vertical="center" wrapText="1"/>
    </xf>
    <xf numFmtId="0" fontId="0" fillId="0" borderId="13" xfId="0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 wrapText="1"/>
    </xf>
    <xf numFmtId="0" fontId="0" fillId="8" borderId="13" xfId="0" applyFill="1" applyBorder="1" applyProtection="1"/>
    <xf numFmtId="9" fontId="0" fillId="0" borderId="14" xfId="0" applyNumberFormat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168" fontId="0" fillId="0" borderId="24" xfId="0" applyNumberFormat="1" applyFont="1" applyBorder="1" applyAlignment="1" applyProtection="1">
      <alignment horizontal="center" vertical="center" wrapText="1"/>
    </xf>
    <xf numFmtId="0" fontId="0" fillId="0" borderId="26" xfId="0" applyFont="1" applyBorder="1" applyAlignment="1" applyProtection="1">
      <alignment horizontal="center" vertical="center" wrapText="1"/>
    </xf>
    <xf numFmtId="0" fontId="0" fillId="0" borderId="27" xfId="0" applyFont="1" applyBorder="1" applyAlignment="1" applyProtection="1">
      <alignment horizontal="center" vertical="center" wrapText="1"/>
    </xf>
    <xf numFmtId="0" fontId="6" fillId="0" borderId="28" xfId="0" applyFont="1" applyBorder="1" applyAlignment="1" applyProtection="1">
      <alignment horizontal="center" vertical="center" wrapText="1"/>
    </xf>
    <xf numFmtId="168" fontId="0" fillId="0" borderId="6" xfId="0" applyNumberFormat="1" applyFont="1" applyBorder="1" applyAlignment="1" applyProtection="1">
      <alignment horizontal="center" vertical="center" wrapText="1"/>
    </xf>
    <xf numFmtId="173" fontId="6" fillId="2" borderId="26" xfId="0" applyNumberFormat="1" applyFont="1" applyFill="1" applyBorder="1" applyAlignment="1" applyProtection="1">
      <alignment horizontal="center" vertical="center" wrapText="1"/>
    </xf>
    <xf numFmtId="0" fontId="0" fillId="0" borderId="28" xfId="0" applyFont="1" applyBorder="1" applyAlignment="1" applyProtection="1">
      <alignment horizontal="center" vertical="center" wrapText="1"/>
    </xf>
    <xf numFmtId="165" fontId="0" fillId="0" borderId="6" xfId="0" applyNumberFormat="1" applyFont="1" applyBorder="1" applyAlignment="1" applyProtection="1">
      <alignment horizontal="center" vertical="center" wrapText="1"/>
    </xf>
    <xf numFmtId="0" fontId="17" fillId="0" borderId="28" xfId="0" applyFont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vertical="center" wrapText="1"/>
    </xf>
    <xf numFmtId="0" fontId="0" fillId="0" borderId="13" xfId="0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6" borderId="18" xfId="0" applyFont="1" applyFill="1" applyBorder="1" applyAlignment="1" applyProtection="1">
      <alignment horizontal="center" vertical="center" wrapText="1"/>
    </xf>
    <xf numFmtId="0" fontId="0" fillId="6" borderId="19" xfId="0" applyFont="1" applyFill="1" applyBorder="1" applyAlignment="1" applyProtection="1">
      <alignment horizontal="center" vertical="center" wrapText="1"/>
    </xf>
    <xf numFmtId="0" fontId="0" fillId="6" borderId="20" xfId="0" applyFont="1" applyFill="1" applyBorder="1" applyAlignment="1" applyProtection="1">
      <alignment horizontal="center" vertical="center" wrapText="1"/>
    </xf>
    <xf numFmtId="166" fontId="0" fillId="6" borderId="5" xfId="0" applyNumberFormat="1" applyFont="1" applyFill="1" applyBorder="1" applyAlignment="1" applyProtection="1">
      <alignment horizontal="center" vertical="center" wrapText="1"/>
    </xf>
    <xf numFmtId="173" fontId="6" fillId="6" borderId="18" xfId="0" applyNumberFormat="1" applyFont="1" applyFill="1" applyBorder="1" applyAlignment="1" applyProtection="1">
      <alignment horizontal="center" vertical="center" wrapText="1"/>
    </xf>
    <xf numFmtId="165" fontId="0" fillId="6" borderId="5" xfId="0" applyNumberFormat="1" applyFont="1" applyFill="1" applyBorder="1" applyAlignment="1" applyProtection="1">
      <alignment horizontal="center" vertical="center" wrapText="1"/>
    </xf>
    <xf numFmtId="0" fontId="17" fillId="6" borderId="20" xfId="0" applyFont="1" applyFill="1" applyBorder="1" applyAlignment="1" applyProtection="1">
      <alignment horizontal="center" vertical="center" wrapText="1"/>
    </xf>
    <xf numFmtId="0" fontId="0" fillId="0" borderId="45" xfId="0" applyFont="1" applyFill="1" applyBorder="1" applyAlignment="1" applyProtection="1">
      <alignment vertical="center" wrapText="1"/>
    </xf>
    <xf numFmtId="0" fontId="0" fillId="0" borderId="46" xfId="0" applyFill="1" applyBorder="1" applyAlignment="1" applyProtection="1">
      <alignment horizontal="center" vertical="center"/>
    </xf>
    <xf numFmtId="0" fontId="0" fillId="0" borderId="46" xfId="0" applyBorder="1" applyAlignment="1" applyProtection="1">
      <alignment horizontal="center" vertical="center"/>
    </xf>
    <xf numFmtId="0" fontId="0" fillId="0" borderId="47" xfId="0" applyBorder="1" applyAlignment="1" applyProtection="1">
      <alignment horizontal="center" vertical="center"/>
    </xf>
    <xf numFmtId="0" fontId="0" fillId="0" borderId="45" xfId="0" applyBorder="1" applyAlignment="1" applyProtection="1">
      <alignment horizontal="left" vertical="center"/>
    </xf>
    <xf numFmtId="0" fontId="0" fillId="8" borderId="47" xfId="0" applyFill="1" applyBorder="1" applyAlignment="1" applyProtection="1">
      <alignment horizontal="center" vertical="center"/>
    </xf>
    <xf numFmtId="0" fontId="0" fillId="0" borderId="45" xfId="0" applyFill="1" applyBorder="1" applyAlignment="1" applyProtection="1">
      <alignment vertical="center"/>
    </xf>
    <xf numFmtId="0" fontId="0" fillId="0" borderId="46" xfId="0" applyBorder="1" applyProtection="1"/>
    <xf numFmtId="0" fontId="0" fillId="0" borderId="46" xfId="0" applyBorder="1" applyAlignment="1" applyProtection="1">
      <alignment horizontal="center"/>
    </xf>
    <xf numFmtId="0" fontId="0" fillId="8" borderId="47" xfId="0" applyFill="1" applyBorder="1" applyProtection="1"/>
    <xf numFmtId="0" fontId="0" fillId="6" borderId="22" xfId="0" applyFont="1" applyFill="1" applyBorder="1" applyAlignment="1" applyProtection="1">
      <alignment horizontal="center" vertical="center" wrapText="1"/>
    </xf>
    <xf numFmtId="0" fontId="0" fillId="6" borderId="13" xfId="0" applyFont="1" applyFill="1" applyBorder="1" applyAlignment="1" applyProtection="1">
      <alignment horizontal="center" vertical="center" wrapText="1"/>
    </xf>
    <xf numFmtId="0" fontId="6" fillId="6" borderId="23" xfId="0" applyFont="1" applyFill="1" applyBorder="1" applyAlignment="1" applyProtection="1">
      <alignment horizontal="center" vertical="center" wrapText="1"/>
    </xf>
    <xf numFmtId="169" fontId="0" fillId="6" borderId="24" xfId="0" applyNumberFormat="1" applyFont="1" applyFill="1" applyBorder="1" applyAlignment="1" applyProtection="1">
      <alignment horizontal="center" vertical="center" wrapText="1"/>
    </xf>
    <xf numFmtId="173" fontId="6" fillId="6" borderId="22" xfId="0" applyNumberFormat="1" applyFont="1" applyFill="1" applyBorder="1" applyAlignment="1" applyProtection="1">
      <alignment horizontal="center" vertical="center" wrapText="1"/>
    </xf>
    <xf numFmtId="0" fontId="0" fillId="6" borderId="23" xfId="0" applyFont="1" applyFill="1" applyBorder="1" applyAlignment="1" applyProtection="1">
      <alignment horizontal="center" vertical="center" wrapText="1"/>
    </xf>
    <xf numFmtId="165" fontId="0" fillId="6" borderId="24" xfId="0" applyNumberFormat="1" applyFont="1" applyFill="1" applyBorder="1" applyAlignment="1" applyProtection="1">
      <alignment horizontal="center" vertical="center" wrapText="1"/>
    </xf>
    <xf numFmtId="0" fontId="17" fillId="6" borderId="23" xfId="0" applyFont="1" applyFill="1" applyBorder="1" applyAlignment="1" applyProtection="1">
      <alignment horizontal="center" vertical="center" wrapText="1"/>
    </xf>
    <xf numFmtId="0" fontId="0" fillId="0" borderId="30" xfId="0" applyFill="1" applyBorder="1" applyAlignment="1" applyProtection="1">
      <alignment vertical="center"/>
    </xf>
    <xf numFmtId="0" fontId="0" fillId="0" borderId="31" xfId="0" applyFill="1" applyBorder="1" applyAlignment="1" applyProtection="1">
      <alignment vertical="center"/>
    </xf>
    <xf numFmtId="0" fontId="0" fillId="0" borderId="31" xfId="0" applyBorder="1" applyAlignment="1" applyProtection="1">
      <alignment horizontal="center" vertical="center"/>
    </xf>
    <xf numFmtId="0" fontId="0" fillId="8" borderId="32" xfId="0" applyFill="1" applyBorder="1" applyProtection="1"/>
    <xf numFmtId="170" fontId="0" fillId="0" borderId="24" xfId="0" applyNumberFormat="1" applyFont="1" applyBorder="1" applyAlignment="1" applyProtection="1">
      <alignment horizontal="center" vertical="center" wrapText="1"/>
    </xf>
    <xf numFmtId="0" fontId="0" fillId="0" borderId="91" xfId="0" applyFill="1" applyBorder="1" applyAlignment="1" applyProtection="1">
      <alignment vertical="center"/>
    </xf>
    <xf numFmtId="0" fontId="0" fillId="0" borderId="2" xfId="0" applyBorder="1" applyProtection="1"/>
    <xf numFmtId="0" fontId="0" fillId="0" borderId="92" xfId="0" applyFill="1" applyBorder="1" applyAlignment="1" applyProtection="1">
      <alignment horizontal="center"/>
    </xf>
    <xf numFmtId="171" fontId="0" fillId="0" borderId="24" xfId="0" applyNumberFormat="1" applyFont="1" applyBorder="1" applyAlignment="1" applyProtection="1">
      <alignment horizontal="center" vertical="center" wrapText="1"/>
    </xf>
    <xf numFmtId="0" fontId="16" fillId="0" borderId="23" xfId="0" applyFont="1" applyBorder="1" applyAlignment="1" applyProtection="1">
      <alignment horizontal="center" vertical="center" wrapText="1"/>
    </xf>
    <xf numFmtId="0" fontId="0" fillId="0" borderId="30" xfId="0" applyFont="1" applyFill="1" applyBorder="1" applyAlignment="1" applyProtection="1">
      <alignment vertical="center" wrapText="1"/>
    </xf>
    <xf numFmtId="0" fontId="0" fillId="0" borderId="32" xfId="0" applyBorder="1" applyAlignment="1" applyProtection="1">
      <alignment horizontal="center" vertical="center"/>
    </xf>
    <xf numFmtId="0" fontId="0" fillId="0" borderId="93" xfId="0" applyFill="1" applyBorder="1" applyAlignment="1" applyProtection="1">
      <alignment vertical="center"/>
    </xf>
    <xf numFmtId="0" fontId="0" fillId="0" borderId="4" xfId="0" applyBorder="1" applyProtection="1"/>
    <xf numFmtId="0" fontId="0" fillId="0" borderId="94" xfId="0" applyFill="1" applyBorder="1" applyAlignment="1" applyProtection="1">
      <alignment horizontal="center"/>
    </xf>
    <xf numFmtId="0" fontId="16" fillId="0" borderId="28" xfId="0" applyFont="1" applyBorder="1" applyAlignment="1" applyProtection="1">
      <alignment horizontal="center" vertical="center" wrapText="1"/>
    </xf>
    <xf numFmtId="0" fontId="0" fillId="0" borderId="0" xfId="0" applyBorder="1" applyProtection="1"/>
    <xf numFmtId="168" fontId="0" fillId="6" borderId="5" xfId="0" applyNumberFormat="1" applyFont="1" applyFill="1" applyBorder="1" applyAlignment="1" applyProtection="1">
      <alignment horizontal="center" vertical="center" wrapText="1"/>
    </xf>
    <xf numFmtId="0" fontId="0" fillId="8" borderId="26" xfId="0" applyFont="1" applyFill="1" applyBorder="1" applyAlignment="1" applyProtection="1">
      <alignment horizontal="center" vertical="center" wrapText="1"/>
    </xf>
    <xf numFmtId="0" fontId="0" fillId="8" borderId="27" xfId="0" applyFont="1" applyFill="1" applyBorder="1" applyAlignment="1" applyProtection="1">
      <alignment horizontal="center" vertical="center" wrapText="1"/>
    </xf>
    <xf numFmtId="0" fontId="6" fillId="8" borderId="28" xfId="0" applyFont="1" applyFill="1" applyBorder="1" applyAlignment="1" applyProtection="1">
      <alignment horizontal="center" vertical="center" wrapText="1"/>
    </xf>
    <xf numFmtId="168" fontId="0" fillId="8" borderId="6" xfId="0" applyNumberFormat="1" applyFont="1" applyFill="1" applyBorder="1" applyAlignment="1" applyProtection="1">
      <alignment horizontal="center" vertical="center" wrapText="1"/>
    </xf>
    <xf numFmtId="173" fontId="6" fillId="16" borderId="26" xfId="0" applyNumberFormat="1" applyFont="1" applyFill="1" applyBorder="1" applyAlignment="1" applyProtection="1">
      <alignment horizontal="center" vertical="center" wrapText="1"/>
    </xf>
    <xf numFmtId="0" fontId="0" fillId="8" borderId="28" xfId="0" applyFont="1" applyFill="1" applyBorder="1" applyAlignment="1" applyProtection="1">
      <alignment horizontal="center" vertical="center" wrapText="1"/>
    </xf>
    <xf numFmtId="165" fontId="0" fillId="8" borderId="6" xfId="0" applyNumberFormat="1" applyFont="1" applyFill="1" applyBorder="1" applyAlignment="1" applyProtection="1">
      <alignment horizontal="center" vertical="center" wrapText="1"/>
    </xf>
    <xf numFmtId="9" fontId="0" fillId="8" borderId="6" xfId="15" applyFont="1" applyFill="1" applyBorder="1" applyAlignment="1" applyProtection="1">
      <alignment horizontal="center" vertical="center" wrapText="1"/>
    </xf>
    <xf numFmtId="0" fontId="17" fillId="8" borderId="28" xfId="0" applyFont="1" applyFill="1" applyBorder="1" applyAlignment="1" applyProtection="1">
      <alignment horizontal="center" vertical="center" wrapText="1"/>
    </xf>
    <xf numFmtId="0" fontId="0" fillId="0" borderId="18" xfId="0" applyFont="1" applyFill="1" applyBorder="1" applyAlignment="1" applyProtection="1">
      <alignment horizontal="center" vertical="center" wrapText="1"/>
    </xf>
    <xf numFmtId="0" fontId="0" fillId="0" borderId="19" xfId="0" applyFont="1" applyFill="1" applyBorder="1" applyAlignment="1" applyProtection="1">
      <alignment horizontal="center" vertical="center" wrapText="1"/>
    </xf>
    <xf numFmtId="0" fontId="6" fillId="0" borderId="20" xfId="0" applyFont="1" applyFill="1" applyBorder="1" applyAlignment="1" applyProtection="1">
      <alignment horizontal="center" vertical="center" wrapText="1"/>
    </xf>
    <xf numFmtId="167" fontId="0" fillId="0" borderId="5" xfId="0" applyNumberFormat="1" applyFont="1" applyFill="1" applyBorder="1" applyAlignment="1" applyProtection="1">
      <alignment horizontal="center" vertical="center" wrapText="1"/>
    </xf>
    <xf numFmtId="173" fontId="6" fillId="0" borderId="18" xfId="0" applyNumberFormat="1" applyFont="1" applyFill="1" applyBorder="1" applyAlignment="1" applyProtection="1">
      <alignment horizontal="center" vertical="center" wrapText="1"/>
    </xf>
    <xf numFmtId="0" fontId="0" fillId="0" borderId="20" xfId="0" applyFont="1" applyFill="1" applyBorder="1" applyAlignment="1" applyProtection="1">
      <alignment horizontal="center" vertical="center" wrapText="1"/>
    </xf>
    <xf numFmtId="165" fontId="0" fillId="0" borderId="5" xfId="0" applyNumberFormat="1" applyFont="1" applyFill="1" applyBorder="1" applyAlignment="1" applyProtection="1">
      <alignment horizontal="center" vertical="center" wrapText="1"/>
    </xf>
    <xf numFmtId="0" fontId="6" fillId="0" borderId="23" xfId="0" applyFont="1" applyFill="1" applyBorder="1" applyAlignment="1" applyProtection="1">
      <alignment horizontal="center" vertical="center" wrapText="1"/>
    </xf>
    <xf numFmtId="167" fontId="0" fillId="0" borderId="24" xfId="0" applyNumberFormat="1" applyFont="1" applyFill="1" applyBorder="1" applyAlignment="1" applyProtection="1">
      <alignment horizontal="center" vertical="center" wrapText="1"/>
    </xf>
    <xf numFmtId="0" fontId="0" fillId="0" borderId="26" xfId="0" applyFont="1" applyFill="1" applyBorder="1" applyAlignment="1" applyProtection="1">
      <alignment horizontal="center" vertical="center" wrapText="1"/>
    </xf>
    <xf numFmtId="0" fontId="0" fillId="0" borderId="27" xfId="0" applyFont="1" applyFill="1" applyBorder="1" applyAlignment="1" applyProtection="1">
      <alignment horizontal="center" vertical="center" wrapText="1"/>
    </xf>
    <xf numFmtId="0" fontId="6" fillId="0" borderId="28" xfId="0" applyFont="1" applyFill="1" applyBorder="1" applyAlignment="1" applyProtection="1">
      <alignment horizontal="center" vertical="center" wrapText="1"/>
    </xf>
    <xf numFmtId="167" fontId="0" fillId="0" borderId="6" xfId="0" applyNumberFormat="1" applyFont="1" applyFill="1" applyBorder="1" applyAlignment="1" applyProtection="1">
      <alignment horizontal="center" vertical="center" wrapText="1"/>
    </xf>
    <xf numFmtId="173" fontId="6" fillId="0" borderId="26" xfId="0" applyNumberFormat="1" applyFont="1" applyFill="1" applyBorder="1" applyAlignment="1" applyProtection="1">
      <alignment horizontal="center" vertical="center" wrapText="1"/>
    </xf>
    <xf numFmtId="0" fontId="0" fillId="0" borderId="28" xfId="0" applyFont="1" applyFill="1" applyBorder="1" applyAlignment="1" applyProtection="1">
      <alignment horizontal="center" vertical="center" wrapText="1"/>
    </xf>
    <xf numFmtId="165" fontId="0" fillId="0" borderId="6" xfId="0" applyNumberFormat="1" applyFont="1" applyFill="1" applyBorder="1" applyAlignment="1" applyProtection="1">
      <alignment horizontal="center" vertical="center" wrapText="1"/>
    </xf>
    <xf numFmtId="168" fontId="0" fillId="0" borderId="5" xfId="0" applyNumberFormat="1" applyFont="1" applyFill="1" applyBorder="1" applyAlignment="1" applyProtection="1">
      <alignment horizontal="center" vertical="center" wrapText="1"/>
    </xf>
    <xf numFmtId="164" fontId="0" fillId="0" borderId="6" xfId="0" applyNumberFormat="1" applyFont="1" applyFill="1" applyBorder="1" applyAlignment="1" applyProtection="1">
      <alignment horizontal="center" vertical="center" wrapText="1"/>
    </xf>
    <xf numFmtId="0" fontId="0" fillId="6" borderId="7" xfId="0" applyFont="1" applyFill="1" applyBorder="1" applyAlignment="1" applyProtection="1">
      <alignment horizontal="center" vertical="center" wrapText="1"/>
    </xf>
    <xf numFmtId="0" fontId="0" fillId="6" borderId="8" xfId="0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 applyProtection="1">
      <alignment horizontal="center" vertical="center" wrapText="1"/>
    </xf>
    <xf numFmtId="168" fontId="0" fillId="6" borderId="16" xfId="0" applyNumberFormat="1" applyFont="1" applyFill="1" applyBorder="1" applyAlignment="1" applyProtection="1">
      <alignment horizontal="center" vertical="center" wrapText="1"/>
    </xf>
    <xf numFmtId="173" fontId="6" fillId="6" borderId="7" xfId="0" applyNumberFormat="1" applyFont="1" applyFill="1" applyBorder="1" applyAlignment="1" applyProtection="1">
      <alignment horizontal="center" vertical="center" wrapText="1"/>
    </xf>
    <xf numFmtId="0" fontId="0" fillId="6" borderId="15" xfId="0" applyFont="1" applyFill="1" applyBorder="1" applyAlignment="1" applyProtection="1">
      <alignment horizontal="center" vertical="center" wrapText="1"/>
    </xf>
    <xf numFmtId="165" fontId="0" fillId="6" borderId="16" xfId="0" applyNumberFormat="1" applyFont="1" applyFill="1" applyBorder="1" applyAlignment="1" applyProtection="1">
      <alignment horizontal="center" vertical="center" wrapText="1"/>
    </xf>
    <xf numFmtId="0" fontId="17" fillId="6" borderId="15" xfId="0" applyFont="1" applyFill="1" applyBorder="1" applyAlignment="1" applyProtection="1">
      <alignment horizontal="center" vertical="center" wrapText="1"/>
    </xf>
    <xf numFmtId="164" fontId="0" fillId="6" borderId="16" xfId="0" applyNumberFormat="1" applyFont="1" applyFill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vertical="center" wrapText="1"/>
    </xf>
    <xf numFmtId="0" fontId="6" fillId="0" borderId="34" xfId="0" applyFont="1" applyBorder="1" applyAlignment="1" applyProtection="1">
      <alignment vertical="center" wrapText="1"/>
    </xf>
    <xf numFmtId="0" fontId="16" fillId="0" borderId="33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35" xfId="0" applyFont="1" applyBorder="1" applyAlignment="1" applyProtection="1">
      <alignment vertical="center" wrapText="1"/>
    </xf>
    <xf numFmtId="165" fontId="2" fillId="0" borderId="0" xfId="0" applyNumberFormat="1" applyFont="1" applyBorder="1" applyAlignment="1" applyProtection="1">
      <alignment horizontal="center" vertical="center" wrapText="1"/>
    </xf>
    <xf numFmtId="165" fontId="15" fillId="0" borderId="0" xfId="0" applyNumberFormat="1" applyFont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center" vertical="center" wrapText="1"/>
    </xf>
    <xf numFmtId="164" fontId="0" fillId="0" borderId="0" xfId="0" applyNumberFormat="1" applyFont="1" applyBorder="1" applyAlignment="1" applyProtection="1">
      <alignment horizontal="center" vertical="center" wrapText="1"/>
    </xf>
    <xf numFmtId="0" fontId="6" fillId="0" borderId="38" xfId="0" applyFont="1" applyBorder="1" applyAlignment="1" applyProtection="1">
      <alignment vertical="center" wrapText="1"/>
    </xf>
    <xf numFmtId="172" fontId="8" fillId="6" borderId="0" xfId="0" applyNumberFormat="1" applyFont="1" applyFill="1" applyBorder="1" applyAlignment="1" applyProtection="1">
      <alignment horizontal="center" vertical="center" wrapText="1"/>
    </xf>
    <xf numFmtId="172" fontId="16" fillId="6" borderId="0" xfId="0" applyNumberFormat="1" applyFont="1" applyFill="1" applyAlignment="1" applyProtection="1">
      <alignment horizontal="center" vertical="center" wrapText="1"/>
    </xf>
    <xf numFmtId="2" fontId="2" fillId="0" borderId="41" xfId="0" applyNumberFormat="1" applyFont="1" applyBorder="1" applyAlignment="1" applyProtection="1">
      <alignment vertical="center" wrapText="1"/>
    </xf>
    <xf numFmtId="2" fontId="2" fillId="0" borderId="37" xfId="0" applyNumberFormat="1" applyFont="1" applyBorder="1" applyAlignment="1" applyProtection="1">
      <alignment vertical="center" wrapText="1"/>
    </xf>
    <xf numFmtId="2" fontId="15" fillId="0" borderId="0" xfId="0" applyNumberFormat="1" applyFont="1" applyAlignment="1" applyProtection="1">
      <alignment vertical="center" wrapText="1"/>
    </xf>
    <xf numFmtId="2" fontId="15" fillId="0" borderId="41" xfId="0" applyNumberFormat="1" applyFont="1" applyBorder="1" applyAlignment="1" applyProtection="1">
      <alignment vertical="center" wrapText="1"/>
    </xf>
    <xf numFmtId="2" fontId="15" fillId="0" borderId="37" xfId="0" applyNumberFormat="1" applyFont="1" applyBorder="1" applyAlignment="1" applyProtection="1">
      <alignment vertical="center" wrapText="1"/>
    </xf>
    <xf numFmtId="0" fontId="6" fillId="0" borderId="42" xfId="0" applyFont="1" applyBorder="1" applyAlignment="1" applyProtection="1">
      <alignment vertical="center" wrapText="1"/>
    </xf>
    <xf numFmtId="0" fontId="2" fillId="0" borderId="43" xfId="0" applyFont="1" applyBorder="1" applyProtection="1"/>
    <xf numFmtId="0" fontId="2" fillId="0" borderId="44" xfId="0" applyFont="1" applyBorder="1" applyProtection="1"/>
    <xf numFmtId="2" fontId="0" fillId="0" borderId="0" xfId="0" applyNumberFormat="1" applyProtection="1"/>
    <xf numFmtId="0" fontId="38" fillId="10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10" borderId="0" xfId="0" applyFont="1" applyFill="1" applyAlignment="1">
      <alignment vertical="center"/>
    </xf>
    <xf numFmtId="0" fontId="38" fillId="12" borderId="0" xfId="0" applyFont="1" applyFill="1" applyAlignment="1">
      <alignment vertical="center"/>
    </xf>
    <xf numFmtId="0" fontId="37" fillId="12" borderId="0" xfId="0" applyFont="1" applyFill="1" applyAlignment="1">
      <alignment vertical="center"/>
    </xf>
    <xf numFmtId="0" fontId="37" fillId="12" borderId="0" xfId="0" applyFont="1" applyFill="1" applyAlignment="1">
      <alignment horizontal="left" vertical="center"/>
    </xf>
    <xf numFmtId="0" fontId="37" fillId="0" borderId="0" xfId="0" applyFont="1" applyAlignment="1">
      <alignment vertical="center"/>
    </xf>
    <xf numFmtId="0" fontId="38" fillId="2" borderId="0" xfId="0" applyFont="1" applyFill="1" applyAlignment="1">
      <alignment vertical="center"/>
    </xf>
    <xf numFmtId="0" fontId="37" fillId="13" borderId="0" xfId="0" applyFont="1" applyFill="1" applyAlignment="1">
      <alignment vertical="center"/>
    </xf>
    <xf numFmtId="0" fontId="37" fillId="14" borderId="0" xfId="0" applyFont="1" applyFill="1" applyAlignment="1">
      <alignment vertical="center"/>
    </xf>
    <xf numFmtId="0" fontId="37" fillId="7" borderId="0" xfId="0" applyFont="1" applyFill="1" applyAlignment="1">
      <alignment vertical="center"/>
    </xf>
    <xf numFmtId="0" fontId="5" fillId="0" borderId="0" xfId="1" applyBorder="1" applyProtection="1"/>
    <xf numFmtId="174" fontId="35" fillId="15" borderId="0" xfId="0" applyNumberFormat="1" applyFont="1" applyFill="1" applyAlignment="1">
      <alignment vertical="center"/>
    </xf>
    <xf numFmtId="0" fontId="24" fillId="12" borderId="4" xfId="0" applyFont="1" applyFill="1" applyBorder="1" applyAlignment="1" applyProtection="1">
      <alignment vertical="center" wrapText="1"/>
    </xf>
    <xf numFmtId="0" fontId="18" fillId="0" borderId="87" xfId="0" applyFont="1" applyBorder="1" applyAlignment="1" applyProtection="1">
      <alignment vertical="center"/>
    </xf>
    <xf numFmtId="0" fontId="18" fillId="0" borderId="2" xfId="0" applyFont="1" applyFill="1" applyBorder="1" applyProtection="1"/>
    <xf numFmtId="0" fontId="18" fillId="0" borderId="80" xfId="0" applyFont="1" applyFill="1" applyBorder="1" applyProtection="1"/>
    <xf numFmtId="14" fontId="23" fillId="10" borderId="4" xfId="0" applyNumberFormat="1" applyFont="1" applyFill="1" applyBorder="1" applyAlignment="1" applyProtection="1">
      <alignment horizontal="center" vertical="top"/>
    </xf>
    <xf numFmtId="0" fontId="18" fillId="0" borderId="4" xfId="0" applyFont="1" applyBorder="1" applyAlignment="1" applyProtection="1">
      <alignment vertical="center"/>
    </xf>
    <xf numFmtId="0" fontId="24" fillId="0" borderId="4" xfId="0" applyFont="1" applyBorder="1" applyAlignment="1" applyProtection="1">
      <alignment vertical="center" wrapText="1"/>
    </xf>
    <xf numFmtId="0" fontId="24" fillId="2" borderId="2" xfId="0" applyFont="1" applyFill="1" applyBorder="1" applyAlignment="1" applyProtection="1">
      <alignment vertical="center"/>
    </xf>
    <xf numFmtId="0" fontId="18" fillId="0" borderId="2" xfId="0" applyFont="1" applyBorder="1" applyProtection="1"/>
    <xf numFmtId="0" fontId="13" fillId="0" borderId="2" xfId="0" applyFont="1" applyBorder="1" applyAlignment="1">
      <alignment vertical="center"/>
    </xf>
    <xf numFmtId="0" fontId="18" fillId="10" borderId="0" xfId="0" applyFont="1" applyFill="1" applyBorder="1" applyAlignment="1" applyProtection="1">
      <alignment vertical="top"/>
    </xf>
    <xf numFmtId="164" fontId="0" fillId="18" borderId="17" xfId="0" applyNumberFormat="1" applyFont="1" applyFill="1" applyBorder="1" applyAlignment="1" applyProtection="1">
      <alignment horizontal="center" vertical="center" wrapText="1"/>
      <protection locked="0"/>
    </xf>
    <xf numFmtId="164" fontId="0" fillId="18" borderId="21" xfId="0" applyNumberFormat="1" applyFont="1" applyFill="1" applyBorder="1" applyAlignment="1" applyProtection="1">
      <alignment horizontal="center" vertical="center" wrapText="1"/>
      <protection locked="0"/>
    </xf>
    <xf numFmtId="164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66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64" fontId="0" fillId="23" borderId="29" xfId="0" applyNumberFormat="1" applyFont="1" applyFill="1" applyBorder="1" applyAlignment="1" applyProtection="1">
      <alignment horizontal="center" vertical="center" wrapText="1"/>
      <protection locked="0"/>
    </xf>
    <xf numFmtId="167" fontId="7" fillId="24" borderId="21" xfId="0" applyNumberFormat="1" applyFont="1" applyFill="1" applyBorder="1" applyAlignment="1" applyProtection="1">
      <alignment horizontal="center" vertical="center" wrapText="1"/>
      <protection locked="0"/>
    </xf>
    <xf numFmtId="164" fontId="0" fillId="24" borderId="25" xfId="0" applyNumberFormat="1" applyFont="1" applyFill="1" applyBorder="1" applyAlignment="1" applyProtection="1">
      <alignment horizontal="center" vertical="center" wrapText="1"/>
      <protection locked="0"/>
    </xf>
    <xf numFmtId="168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68" fontId="0" fillId="18" borderId="29" xfId="0" applyNumberFormat="1" applyFont="1" applyFill="1" applyBorder="1" applyAlignment="1" applyProtection="1">
      <alignment horizontal="center" vertical="center" wrapText="1"/>
      <protection locked="0"/>
    </xf>
    <xf numFmtId="166" fontId="0" fillId="23" borderId="21" xfId="0" applyNumberFormat="1" applyFont="1" applyFill="1" applyBorder="1" applyAlignment="1" applyProtection="1">
      <alignment horizontal="center" vertical="center" wrapText="1"/>
      <protection locked="0"/>
    </xf>
    <xf numFmtId="169" fontId="0" fillId="23" borderId="25" xfId="0" applyNumberFormat="1" applyFont="1" applyFill="1" applyBorder="1" applyAlignment="1" applyProtection="1">
      <alignment horizontal="center" vertical="center" wrapText="1"/>
      <protection locked="0"/>
    </xf>
    <xf numFmtId="170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71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68" fontId="0" fillId="23" borderId="21" xfId="0" applyNumberFormat="1" applyFont="1" applyFill="1" applyBorder="1" applyAlignment="1" applyProtection="1">
      <alignment horizontal="center" vertical="center" wrapText="1"/>
      <protection locked="0"/>
    </xf>
    <xf numFmtId="167" fontId="0" fillId="18" borderId="21" xfId="0" applyNumberFormat="1" applyFont="1" applyFill="1" applyBorder="1" applyAlignment="1" applyProtection="1">
      <alignment horizontal="center" vertical="center" wrapText="1"/>
      <protection locked="0"/>
    </xf>
    <xf numFmtId="167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67" fontId="0" fillId="18" borderId="29" xfId="0" applyNumberFormat="1" applyFont="1" applyFill="1" applyBorder="1" applyAlignment="1" applyProtection="1">
      <alignment horizontal="center" vertical="center" wrapText="1"/>
      <protection locked="0"/>
    </xf>
    <xf numFmtId="168" fontId="0" fillId="18" borderId="21" xfId="0" applyNumberFormat="1" applyFont="1" applyFill="1" applyBorder="1" applyAlignment="1" applyProtection="1">
      <alignment horizontal="center" vertical="center" wrapText="1"/>
      <protection locked="0"/>
    </xf>
    <xf numFmtId="164" fontId="0" fillId="18" borderId="29" xfId="0" applyNumberFormat="1" applyFont="1" applyFill="1" applyBorder="1" applyAlignment="1" applyProtection="1">
      <alignment horizontal="center" vertical="center" wrapText="1"/>
      <protection locked="0"/>
    </xf>
    <xf numFmtId="168" fontId="0" fillId="23" borderId="17" xfId="0" applyNumberFormat="1" applyFont="1" applyFill="1" applyBorder="1" applyAlignment="1" applyProtection="1">
      <alignment horizontal="center" vertical="center" wrapText="1"/>
      <protection locked="0"/>
    </xf>
    <xf numFmtId="164" fontId="0" fillId="23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18" borderId="7" xfId="0" applyFont="1" applyFill="1" applyBorder="1" applyAlignment="1" applyProtection="1">
      <alignment horizontal="center" vertical="center" wrapText="1"/>
      <protection locked="0"/>
    </xf>
    <xf numFmtId="0" fontId="16" fillId="18" borderId="18" xfId="0" applyFont="1" applyFill="1" applyBorder="1" applyAlignment="1" applyProtection="1">
      <alignment horizontal="center" vertical="center" wrapText="1"/>
      <protection locked="0"/>
    </xf>
    <xf numFmtId="0" fontId="16" fillId="18" borderId="22" xfId="0" applyFont="1" applyFill="1" applyBorder="1" applyAlignment="1" applyProtection="1">
      <alignment horizontal="center" vertical="center" wrapText="1"/>
      <protection locked="0"/>
    </xf>
    <xf numFmtId="0" fontId="16" fillId="24" borderId="22" xfId="0" applyFont="1" applyFill="1" applyBorder="1" applyAlignment="1" applyProtection="1">
      <alignment horizontal="center" vertical="center" wrapText="1"/>
      <protection locked="0"/>
    </xf>
    <xf numFmtId="0" fontId="17" fillId="18" borderId="26" xfId="0" applyFont="1" applyFill="1" applyBorder="1" applyAlignment="1" applyProtection="1">
      <alignment horizontal="center" vertical="center" wrapText="1"/>
      <protection locked="0"/>
    </xf>
    <xf numFmtId="0" fontId="16" fillId="24" borderId="18" xfId="0" applyFont="1" applyFill="1" applyBorder="1" applyAlignment="1" applyProtection="1">
      <alignment horizontal="center" vertical="center" wrapText="1"/>
      <protection locked="0"/>
    </xf>
    <xf numFmtId="0" fontId="16" fillId="24" borderId="26" xfId="0" applyFont="1" applyFill="1" applyBorder="1" applyAlignment="1" applyProtection="1">
      <alignment horizontal="center" vertical="center" wrapText="1"/>
      <protection locked="0"/>
    </xf>
    <xf numFmtId="0" fontId="16" fillId="23" borderId="18" xfId="0" applyFont="1" applyFill="1" applyBorder="1" applyAlignment="1" applyProtection="1">
      <alignment horizontal="center" vertical="center" wrapText="1"/>
      <protection locked="0"/>
    </xf>
    <xf numFmtId="0" fontId="16" fillId="23" borderId="22" xfId="0" applyFont="1" applyFill="1" applyBorder="1" applyAlignment="1" applyProtection="1">
      <alignment horizontal="center" vertical="center" wrapText="1"/>
      <protection locked="0"/>
    </xf>
    <xf numFmtId="0" fontId="16" fillId="18" borderId="26" xfId="0" applyFont="1" applyFill="1" applyBorder="1" applyAlignment="1" applyProtection="1">
      <alignment horizontal="center" vertical="center" wrapText="1"/>
      <protection locked="0"/>
    </xf>
    <xf numFmtId="0" fontId="16" fillId="23" borderId="7" xfId="0" applyFont="1" applyFill="1" applyBorder="1" applyAlignment="1" applyProtection="1">
      <alignment horizontal="center" vertical="center" wrapText="1"/>
      <protection locked="0"/>
    </xf>
    <xf numFmtId="165" fontId="17" fillId="18" borderId="16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5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24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6" xfId="0" applyNumberFormat="1" applyFont="1" applyFill="1" applyBorder="1" applyAlignment="1" applyProtection="1">
      <alignment horizontal="center" vertical="center" wrapText="1"/>
      <protection locked="0"/>
    </xf>
    <xf numFmtId="165" fontId="17" fillId="24" borderId="5" xfId="0" applyNumberFormat="1" applyFont="1" applyFill="1" applyBorder="1" applyAlignment="1" applyProtection="1">
      <alignment horizontal="center" vertical="center" wrapText="1"/>
      <protection locked="0"/>
    </xf>
    <xf numFmtId="165" fontId="17" fillId="24" borderId="24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6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5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24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16" xfId="0" applyNumberFormat="1" applyFont="1" applyFill="1" applyBorder="1" applyAlignment="1" applyProtection="1">
      <alignment horizontal="center" vertical="center" wrapText="1"/>
      <protection locked="0"/>
    </xf>
    <xf numFmtId="2" fontId="30" fillId="0" borderId="89" xfId="0" applyNumberFormat="1" applyFont="1" applyFill="1" applyBorder="1" applyAlignment="1" applyProtection="1">
      <alignment horizontal="center" vertical="center"/>
    </xf>
    <xf numFmtId="2" fontId="30" fillId="0" borderId="109" xfId="0" applyNumberFormat="1" applyFont="1" applyFill="1" applyBorder="1" applyAlignment="1" applyProtection="1">
      <alignment horizontal="center" vertical="center"/>
    </xf>
    <xf numFmtId="0" fontId="34" fillId="0" borderId="102" xfId="0" applyFont="1" applyFill="1" applyBorder="1" applyAlignment="1" applyProtection="1">
      <alignment vertical="top"/>
    </xf>
    <xf numFmtId="0" fontId="13" fillId="0" borderId="111" xfId="0" applyFont="1" applyBorder="1" applyAlignment="1">
      <alignment vertical="center"/>
    </xf>
    <xf numFmtId="0" fontId="16" fillId="0" borderId="0" xfId="0" applyFont="1" applyBorder="1" applyAlignment="1" applyProtection="1">
      <alignment vertical="center" wrapText="1"/>
    </xf>
    <xf numFmtId="2" fontId="15" fillId="0" borderId="0" xfId="0" applyNumberFormat="1" applyFont="1" applyBorder="1" applyAlignment="1" applyProtection="1">
      <alignment vertical="center" wrapText="1"/>
    </xf>
    <xf numFmtId="0" fontId="0" fillId="0" borderId="114" xfId="0" applyFont="1" applyBorder="1" applyAlignment="1" applyProtection="1">
      <alignment horizontal="center" vertical="center" wrapText="1"/>
    </xf>
    <xf numFmtId="175" fontId="0" fillId="0" borderId="9" xfId="0" applyNumberFormat="1" applyFont="1" applyBorder="1" applyAlignment="1" applyProtection="1">
      <alignment horizontal="center" vertical="center" wrapText="1"/>
    </xf>
    <xf numFmtId="175" fontId="0" fillId="0" borderId="5" xfId="0" applyNumberFormat="1" applyFont="1" applyBorder="1" applyAlignment="1" applyProtection="1">
      <alignment horizontal="center" vertical="center" wrapText="1"/>
    </xf>
    <xf numFmtId="176" fontId="0" fillId="0" borderId="16" xfId="0" applyNumberFormat="1" applyFont="1" applyBorder="1" applyAlignment="1" applyProtection="1">
      <alignment horizontal="center" vertical="center" wrapText="1"/>
    </xf>
    <xf numFmtId="175" fontId="0" fillId="0" borderId="24" xfId="0" applyNumberFormat="1" applyFont="1" applyBorder="1" applyAlignment="1" applyProtection="1">
      <alignment horizontal="center" vertical="center" wrapText="1"/>
    </xf>
    <xf numFmtId="176" fontId="0" fillId="0" borderId="116" xfId="0" applyNumberFormat="1" applyFont="1" applyBorder="1" applyAlignment="1" applyProtection="1">
      <alignment horizontal="center" vertical="center" wrapText="1"/>
    </xf>
    <xf numFmtId="176" fontId="0" fillId="0" borderId="115" xfId="0" applyNumberFormat="1" applyFont="1" applyBorder="1" applyAlignment="1" applyProtection="1">
      <alignment horizontal="center" vertical="center" wrapText="1"/>
    </xf>
    <xf numFmtId="177" fontId="0" fillId="0" borderId="24" xfId="0" applyNumberFormat="1" applyFont="1" applyBorder="1" applyAlignment="1" applyProtection="1">
      <alignment horizontal="center" vertical="center" wrapText="1"/>
    </xf>
    <xf numFmtId="0" fontId="0" fillId="0" borderId="24" xfId="0" applyFont="1" applyBorder="1" applyAlignment="1" applyProtection="1">
      <alignment horizontal="center" vertical="center" wrapText="1"/>
    </xf>
    <xf numFmtId="176" fontId="0" fillId="0" borderId="117" xfId="0" applyNumberFormat="1" applyFont="1" applyBorder="1" applyAlignment="1" applyProtection="1">
      <alignment horizontal="center" vertical="center" wrapText="1"/>
    </xf>
    <xf numFmtId="175" fontId="0" fillId="18" borderId="17" xfId="0" applyNumberFormat="1" applyFont="1" applyFill="1" applyBorder="1" applyAlignment="1" applyProtection="1">
      <alignment horizontal="center" vertical="center" wrapText="1"/>
      <protection locked="0"/>
    </xf>
    <xf numFmtId="175" fontId="0" fillId="18" borderId="21" xfId="0" applyNumberFormat="1" applyFont="1" applyFill="1" applyBorder="1" applyAlignment="1" applyProtection="1">
      <alignment horizontal="center" vertical="center" wrapText="1"/>
      <protection locked="0"/>
    </xf>
    <xf numFmtId="175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75" fontId="17" fillId="18" borderId="0" xfId="0" applyNumberFormat="1" applyFont="1" applyFill="1" applyBorder="1" applyAlignment="1" applyProtection="1">
      <alignment horizontal="center" vertical="center" wrapText="1"/>
      <protection locked="0"/>
    </xf>
    <xf numFmtId="175" fontId="0" fillId="23" borderId="29" xfId="0" applyNumberFormat="1" applyFont="1" applyFill="1" applyBorder="1" applyAlignment="1" applyProtection="1">
      <alignment horizontal="center" vertical="center" wrapText="1"/>
      <protection locked="0"/>
    </xf>
    <xf numFmtId="175" fontId="0" fillId="23" borderId="118" xfId="0" applyNumberFormat="1" applyFont="1" applyFill="1" applyBorder="1" applyAlignment="1" applyProtection="1">
      <alignment horizontal="center" vertical="center" wrapText="1"/>
      <protection locked="0"/>
    </xf>
    <xf numFmtId="177" fontId="0" fillId="18" borderId="25" xfId="0" applyNumberFormat="1" applyFont="1" applyFill="1" applyBorder="1" applyAlignment="1" applyProtection="1">
      <alignment horizontal="center" vertical="center" wrapText="1"/>
      <protection locked="0"/>
    </xf>
    <xf numFmtId="167" fontId="7" fillId="9" borderId="119" xfId="0" applyNumberFormat="1" applyFont="1" applyFill="1" applyBorder="1" applyAlignment="1" applyProtection="1">
      <alignment horizontal="center" vertical="center" wrapText="1"/>
    </xf>
    <xf numFmtId="167" fontId="7" fillId="9" borderId="24" xfId="0" applyNumberFormat="1" applyFont="1" applyFill="1" applyBorder="1" applyAlignment="1" applyProtection="1">
      <alignment horizontal="center" vertical="center" wrapText="1"/>
    </xf>
    <xf numFmtId="175" fontId="0" fillId="23" borderId="25" xfId="0" applyNumberFormat="1" applyFont="1" applyFill="1" applyBorder="1" applyAlignment="1" applyProtection="1">
      <alignment horizontal="center" vertical="center" wrapText="1"/>
      <protection locked="0"/>
    </xf>
    <xf numFmtId="175" fontId="0" fillId="0" borderId="6" xfId="0" applyNumberFormat="1" applyFont="1" applyBorder="1" applyAlignment="1" applyProtection="1">
      <alignment horizontal="center" vertical="center" wrapText="1"/>
    </xf>
    <xf numFmtId="176" fontId="0" fillId="0" borderId="120" xfId="0" applyNumberFormat="1" applyFont="1" applyBorder="1" applyAlignment="1" applyProtection="1">
      <alignment horizontal="center" vertical="center" wrapText="1"/>
    </xf>
    <xf numFmtId="0" fontId="0" fillId="9" borderId="98" xfId="0" applyFont="1" applyFill="1" applyBorder="1" applyAlignment="1" applyProtection="1">
      <alignment horizontal="center" vertical="center" wrapText="1"/>
    </xf>
    <xf numFmtId="167" fontId="7" fillId="9" borderId="121" xfId="0" applyNumberFormat="1" applyFont="1" applyFill="1" applyBorder="1" applyAlignment="1" applyProtection="1">
      <alignment horizontal="center" vertical="center" wrapText="1"/>
    </xf>
    <xf numFmtId="175" fontId="0" fillId="23" borderId="122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7" xfId="0" applyFont="1" applyFill="1" applyBorder="1" applyAlignment="1" applyProtection="1">
      <alignment horizontal="center" vertical="center" wrapText="1"/>
    </xf>
    <xf numFmtId="167" fontId="7" fillId="9" borderId="9" xfId="0" applyNumberFormat="1" applyFont="1" applyFill="1" applyBorder="1" applyAlignment="1" applyProtection="1">
      <alignment horizontal="center" vertical="center" wrapText="1"/>
    </xf>
    <xf numFmtId="175" fontId="17" fillId="23" borderId="123" xfId="0" applyNumberFormat="1" applyFont="1" applyFill="1" applyBorder="1" applyAlignment="1" applyProtection="1">
      <alignment horizontal="center" vertical="center" wrapText="1"/>
      <protection locked="0"/>
    </xf>
    <xf numFmtId="176" fontId="0" fillId="0" borderId="124" xfId="0" applyNumberFormat="1" applyFont="1" applyBorder="1" applyAlignment="1" applyProtection="1">
      <alignment horizontal="center" vertical="center" wrapText="1"/>
    </xf>
    <xf numFmtId="0" fontId="0" fillId="9" borderId="46" xfId="0" applyFont="1" applyFill="1" applyBorder="1" applyAlignment="1" applyProtection="1">
      <alignment horizontal="center" vertical="center" wrapText="1"/>
    </xf>
    <xf numFmtId="167" fontId="7" fillId="9" borderId="125" xfId="0" applyNumberFormat="1" applyFont="1" applyFill="1" applyBorder="1" applyAlignment="1" applyProtection="1">
      <alignment horizontal="center" vertical="center" wrapText="1"/>
    </xf>
    <xf numFmtId="175" fontId="0" fillId="23" borderId="126" xfId="0" applyNumberFormat="1" applyFont="1" applyFill="1" applyBorder="1" applyAlignment="1" applyProtection="1">
      <alignment horizontal="center" vertical="center" wrapText="1"/>
      <protection locked="0"/>
    </xf>
    <xf numFmtId="176" fontId="0" fillId="0" borderId="127" xfId="0" applyNumberFormat="1" applyFont="1" applyBorder="1" applyAlignment="1" applyProtection="1">
      <alignment horizontal="center" vertical="center" wrapText="1"/>
    </xf>
    <xf numFmtId="175" fontId="0" fillId="23" borderId="114" xfId="0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0" applyNumberFormat="1" applyFont="1" applyBorder="1" applyAlignment="1" applyProtection="1">
      <alignment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 wrapText="1"/>
    </xf>
    <xf numFmtId="165" fontId="17" fillId="18" borderId="21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25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128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129" xfId="0" applyNumberFormat="1" applyFont="1" applyFill="1" applyBorder="1" applyAlignment="1" applyProtection="1">
      <alignment horizontal="center" vertical="center" wrapText="1"/>
      <protection locked="0"/>
    </xf>
    <xf numFmtId="165" fontId="17" fillId="24" borderId="130" xfId="0" applyNumberFormat="1" applyFont="1" applyFill="1" applyBorder="1" applyAlignment="1" applyProtection="1">
      <alignment horizontal="center" vertical="center" wrapText="1"/>
      <protection locked="0"/>
    </xf>
    <xf numFmtId="165" fontId="17" fillId="24" borderId="128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29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130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128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129" xfId="0" applyNumberFormat="1" applyFont="1" applyFill="1" applyBorder="1" applyAlignment="1" applyProtection="1">
      <alignment horizontal="center" vertical="center" wrapText="1"/>
      <protection locked="0"/>
    </xf>
    <xf numFmtId="165" fontId="17" fillId="18" borderId="130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17" xfId="0" applyNumberFormat="1" applyFont="1" applyFill="1" applyBorder="1" applyAlignment="1" applyProtection="1">
      <alignment horizontal="center" vertical="center" wrapText="1"/>
      <protection locked="0"/>
    </xf>
    <xf numFmtId="165" fontId="17" fillId="23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18" borderId="1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NumberFormat="1" applyFont="1" applyBorder="1" applyAlignment="1" applyProtection="1">
      <alignment horizontal="center" vertical="center" wrapText="1"/>
    </xf>
    <xf numFmtId="0" fontId="18" fillId="10" borderId="0" xfId="0" quotePrefix="1" applyFont="1" applyFill="1" applyBorder="1" applyAlignment="1" applyProtection="1">
      <alignment horizontal="left" wrapText="1"/>
    </xf>
    <xf numFmtId="0" fontId="18" fillId="10" borderId="48" xfId="0" quotePrefix="1" applyFont="1" applyFill="1" applyBorder="1" applyAlignment="1" applyProtection="1">
      <alignment horizontal="left" wrapText="1"/>
    </xf>
    <xf numFmtId="0" fontId="23" fillId="10" borderId="56" xfId="0" applyFont="1" applyFill="1" applyBorder="1" applyAlignment="1" applyProtection="1">
      <alignment horizontal="center" vertical="center"/>
    </xf>
    <xf numFmtId="0" fontId="23" fillId="10" borderId="57" xfId="0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1" fillId="7" borderId="0" xfId="0" applyFont="1" applyFill="1" applyBorder="1" applyAlignment="1" applyProtection="1">
      <alignment horizontal="center" vertical="top" wrapText="1"/>
      <protection locked="0"/>
    </xf>
    <xf numFmtId="0" fontId="18" fillId="3" borderId="65" xfId="0" applyFont="1" applyFill="1" applyBorder="1" applyAlignment="1" applyProtection="1">
      <alignment horizontal="center" vertical="center"/>
      <protection locked="0"/>
    </xf>
    <xf numFmtId="0" fontId="18" fillId="3" borderId="66" xfId="0" applyFont="1" applyFill="1" applyBorder="1" applyAlignment="1" applyProtection="1">
      <alignment horizontal="center" vertical="center"/>
      <protection locked="0"/>
    </xf>
    <xf numFmtId="0" fontId="30" fillId="0" borderId="54" xfId="0" applyFont="1" applyFill="1" applyBorder="1" applyAlignment="1">
      <alignment horizontal="center" vertical="center" textRotation="90"/>
    </xf>
    <xf numFmtId="0" fontId="30" fillId="0" borderId="52" xfId="0" applyFont="1" applyFill="1" applyBorder="1" applyAlignment="1">
      <alignment horizontal="center" vertical="center" textRotation="90"/>
    </xf>
    <xf numFmtId="0" fontId="30" fillId="0" borderId="55" xfId="0" applyFont="1" applyFill="1" applyBorder="1" applyAlignment="1">
      <alignment horizontal="center" vertical="center" textRotation="90"/>
    </xf>
    <xf numFmtId="0" fontId="30" fillId="0" borderId="54" xfId="0" applyFont="1" applyFill="1" applyBorder="1" applyAlignment="1">
      <alignment horizontal="center" vertical="center" textRotation="90" wrapText="1"/>
    </xf>
    <xf numFmtId="0" fontId="30" fillId="0" borderId="52" xfId="0" applyFont="1" applyFill="1" applyBorder="1" applyAlignment="1">
      <alignment horizontal="center" vertical="center" textRotation="90" wrapText="1"/>
    </xf>
    <xf numFmtId="0" fontId="30" fillId="0" borderId="55" xfId="0" applyFont="1" applyFill="1" applyBorder="1" applyAlignment="1">
      <alignment horizontal="center" vertical="center" textRotation="90" wrapText="1"/>
    </xf>
    <xf numFmtId="0" fontId="26" fillId="0" borderId="72" xfId="0" applyFont="1" applyFill="1" applyBorder="1" applyAlignment="1" applyProtection="1">
      <alignment horizontal="left" wrapText="1"/>
    </xf>
    <xf numFmtId="0" fontId="26" fillId="0" borderId="0" xfId="0" applyFont="1" applyFill="1" applyBorder="1" applyAlignment="1" applyProtection="1">
      <alignment horizontal="left" wrapText="1"/>
    </xf>
    <xf numFmtId="0" fontId="26" fillId="0" borderId="48" xfId="0" applyFont="1" applyFill="1" applyBorder="1" applyAlignment="1" applyProtection="1">
      <alignment horizontal="left" wrapText="1"/>
    </xf>
    <xf numFmtId="0" fontId="26" fillId="0" borderId="73" xfId="0" applyFont="1" applyFill="1" applyBorder="1" applyAlignment="1" applyProtection="1">
      <alignment horizontal="left" wrapText="1"/>
    </xf>
    <xf numFmtId="0" fontId="26" fillId="0" borderId="74" xfId="0" applyFont="1" applyFill="1" applyBorder="1" applyAlignment="1" applyProtection="1">
      <alignment horizontal="left" wrapText="1"/>
    </xf>
    <xf numFmtId="0" fontId="26" fillId="0" borderId="96" xfId="0" applyFont="1" applyFill="1" applyBorder="1" applyAlignment="1" applyProtection="1">
      <alignment horizontal="left" wrapText="1"/>
    </xf>
    <xf numFmtId="0" fontId="18" fillId="0" borderId="76" xfId="0" applyFont="1" applyFill="1" applyBorder="1" applyAlignment="1" applyProtection="1">
      <alignment horizontal="right" vertical="center" wrapText="1"/>
    </xf>
    <xf numFmtId="0" fontId="18" fillId="0" borderId="77" xfId="0" applyFont="1" applyFill="1" applyBorder="1" applyAlignment="1" applyProtection="1">
      <alignment horizontal="right" vertical="center" wrapText="1"/>
    </xf>
    <xf numFmtId="0" fontId="18" fillId="0" borderId="70" xfId="0" applyFont="1" applyFill="1" applyBorder="1" applyAlignment="1" applyProtection="1">
      <alignment horizontal="right" vertical="center" wrapText="1"/>
    </xf>
    <xf numFmtId="0" fontId="18" fillId="0" borderId="99" xfId="0" applyFont="1" applyFill="1" applyBorder="1" applyAlignment="1" applyProtection="1">
      <alignment horizontal="right" vertical="center"/>
    </xf>
    <xf numFmtId="0" fontId="18" fillId="0" borderId="69" xfId="0" applyFont="1" applyFill="1" applyBorder="1" applyAlignment="1" applyProtection="1">
      <alignment horizontal="right" vertical="center"/>
    </xf>
    <xf numFmtId="0" fontId="18" fillId="0" borderId="100" xfId="0" applyFont="1" applyFill="1" applyBorder="1" applyAlignment="1" applyProtection="1">
      <alignment horizontal="right" vertical="center"/>
    </xf>
    <xf numFmtId="0" fontId="18" fillId="0" borderId="95" xfId="0" applyFont="1" applyFill="1" applyBorder="1" applyAlignment="1" applyProtection="1">
      <alignment horizontal="right" vertical="center" wrapText="1"/>
    </xf>
    <xf numFmtId="0" fontId="18" fillId="0" borderId="67" xfId="0" applyFont="1" applyFill="1" applyBorder="1" applyAlignment="1" applyProtection="1">
      <alignment horizontal="right" vertical="center" wrapText="1"/>
    </xf>
    <xf numFmtId="0" fontId="18" fillId="0" borderId="81" xfId="0" applyFont="1" applyFill="1" applyBorder="1" applyAlignment="1" applyProtection="1">
      <alignment horizontal="right" vertical="center" wrapText="1"/>
    </xf>
    <xf numFmtId="0" fontId="18" fillId="0" borderId="99" xfId="0" applyFont="1" applyFill="1" applyBorder="1" applyAlignment="1" applyProtection="1">
      <alignment horizontal="right" vertical="center" wrapText="1"/>
    </xf>
    <xf numFmtId="0" fontId="18" fillId="0" borderId="69" xfId="0" applyFont="1" applyFill="1" applyBorder="1" applyAlignment="1" applyProtection="1">
      <alignment horizontal="right" vertical="center" wrapText="1"/>
    </xf>
    <xf numFmtId="0" fontId="18" fillId="0" borderId="100" xfId="0" applyFont="1" applyFill="1" applyBorder="1" applyAlignment="1" applyProtection="1">
      <alignment horizontal="right" vertical="center" wrapText="1"/>
    </xf>
    <xf numFmtId="0" fontId="18" fillId="0" borderId="72" xfId="0" applyFont="1" applyFill="1" applyBorder="1" applyAlignment="1" applyProtection="1">
      <alignment horizontal="right" vertical="center" wrapText="1"/>
    </xf>
    <xf numFmtId="0" fontId="18" fillId="0" borderId="0" xfId="0" applyFont="1" applyFill="1" applyBorder="1" applyAlignment="1" applyProtection="1">
      <alignment horizontal="right" vertical="center" wrapText="1"/>
    </xf>
    <xf numFmtId="0" fontId="18" fillId="0" borderId="105" xfId="0" applyFont="1" applyFill="1" applyBorder="1" applyAlignment="1" applyProtection="1">
      <alignment horizontal="right" vertical="center" wrapText="1"/>
    </xf>
    <xf numFmtId="173" fontId="30" fillId="0" borderId="90" xfId="0" applyNumberFormat="1" applyFont="1" applyFill="1" applyBorder="1" applyAlignment="1" applyProtection="1">
      <alignment horizontal="center" vertical="center"/>
    </xf>
    <xf numFmtId="173" fontId="30" fillId="0" borderId="101" xfId="0" applyNumberFormat="1" applyFont="1" applyFill="1" applyBorder="1" applyAlignment="1" applyProtection="1">
      <alignment horizontal="center" vertical="center"/>
    </xf>
    <xf numFmtId="0" fontId="18" fillId="0" borderId="106" xfId="0" applyFont="1" applyFill="1" applyBorder="1" applyAlignment="1" applyProtection="1">
      <alignment horizontal="right" vertical="center"/>
    </xf>
    <xf numFmtId="0" fontId="18" fillId="0" borderId="107" xfId="0" applyFont="1" applyFill="1" applyBorder="1" applyAlignment="1" applyProtection="1">
      <alignment horizontal="right" vertical="center"/>
    </xf>
    <xf numFmtId="0" fontId="18" fillId="0" borderId="108" xfId="0" applyFont="1" applyFill="1" applyBorder="1" applyAlignment="1" applyProtection="1">
      <alignment horizontal="right" vertical="center"/>
    </xf>
    <xf numFmtId="0" fontId="30" fillId="0" borderId="90" xfId="0" applyFont="1" applyFill="1" applyBorder="1" applyAlignment="1" applyProtection="1">
      <alignment horizontal="center" vertical="center"/>
    </xf>
    <xf numFmtId="0" fontId="30" fillId="0" borderId="104" xfId="0" applyFont="1" applyFill="1" applyBorder="1" applyAlignment="1" applyProtection="1">
      <alignment horizontal="center" vertical="center"/>
    </xf>
    <xf numFmtId="0" fontId="34" fillId="0" borderId="103" xfId="0" applyFont="1" applyFill="1" applyBorder="1" applyAlignment="1" applyProtection="1">
      <alignment horizontal="center" vertical="top"/>
      <protection locked="0"/>
    </xf>
    <xf numFmtId="0" fontId="34" fillId="0" borderId="110" xfId="0" applyFont="1" applyFill="1" applyBorder="1" applyAlignment="1" applyProtection="1">
      <alignment horizontal="center" vertical="top"/>
      <protection locked="0"/>
    </xf>
    <xf numFmtId="0" fontId="34" fillId="0" borderId="112" xfId="0" applyFont="1" applyFill="1" applyBorder="1" applyAlignment="1" applyProtection="1">
      <alignment horizontal="center" vertical="top"/>
      <protection locked="0"/>
    </xf>
    <xf numFmtId="0" fontId="34" fillId="0" borderId="113" xfId="0" applyFont="1" applyFill="1" applyBorder="1" applyAlignment="1" applyProtection="1">
      <alignment horizontal="center" vertical="top"/>
      <protection locked="0"/>
    </xf>
    <xf numFmtId="0" fontId="19" fillId="0" borderId="0" xfId="0" applyFont="1" applyBorder="1" applyAlignment="1">
      <alignment horizontal="center" vertical="center"/>
    </xf>
    <xf numFmtId="0" fontId="18" fillId="0" borderId="78" xfId="0" applyFont="1" applyFill="1" applyBorder="1" applyAlignment="1" applyProtection="1">
      <alignment horizontal="right" vertical="center" wrapText="1"/>
    </xf>
    <xf numFmtId="0" fontId="18" fillId="0" borderId="75" xfId="0" applyFont="1" applyFill="1" applyBorder="1" applyAlignment="1" applyProtection="1">
      <alignment horizontal="right" vertical="center" wrapText="1"/>
    </xf>
    <xf numFmtId="0" fontId="18" fillId="0" borderId="71" xfId="0" applyFont="1" applyFill="1" applyBorder="1" applyAlignment="1" applyProtection="1">
      <alignment horizontal="right" vertical="center" wrapText="1"/>
    </xf>
    <xf numFmtId="0" fontId="25" fillId="2" borderId="3" xfId="0" applyFont="1" applyFill="1" applyBorder="1" applyAlignment="1" applyProtection="1">
      <alignment horizontal="center" vertical="center"/>
    </xf>
    <xf numFmtId="0" fontId="25" fillId="2" borderId="0" xfId="0" applyFont="1" applyFill="1" applyBorder="1" applyAlignment="1" applyProtection="1">
      <alignment horizontal="center" vertical="center"/>
    </xf>
    <xf numFmtId="0" fontId="25" fillId="2" borderId="48" xfId="0" applyFont="1" applyFill="1" applyBorder="1" applyAlignment="1" applyProtection="1">
      <alignment horizontal="center" vertical="center"/>
    </xf>
    <xf numFmtId="0" fontId="21" fillId="0" borderId="52" xfId="0" applyFont="1" applyBorder="1" applyAlignment="1">
      <alignment horizontal="right" vertical="top" wrapText="1"/>
    </xf>
    <xf numFmtId="0" fontId="21" fillId="0" borderId="0" xfId="0" applyFont="1" applyBorder="1" applyAlignment="1">
      <alignment horizontal="right" vertical="top" wrapText="1"/>
    </xf>
    <xf numFmtId="0" fontId="22" fillId="10" borderId="86" xfId="0" applyFont="1" applyFill="1" applyBorder="1" applyAlignment="1" applyProtection="1">
      <alignment horizontal="right" vertical="top"/>
    </xf>
    <xf numFmtId="0" fontId="22" fillId="10" borderId="4" xfId="0" applyFont="1" applyFill="1" applyBorder="1" applyAlignment="1" applyProtection="1">
      <alignment horizontal="right" vertical="top"/>
    </xf>
    <xf numFmtId="0" fontId="18" fillId="0" borderId="65" xfId="0" applyFont="1" applyFill="1" applyBorder="1" applyAlignment="1">
      <alignment horizontal="center" vertical="center"/>
    </xf>
    <xf numFmtId="0" fontId="18" fillId="0" borderId="66" xfId="0" applyFont="1" applyFill="1" applyBorder="1" applyAlignment="1">
      <alignment horizontal="center" vertical="center"/>
    </xf>
    <xf numFmtId="0" fontId="41" fillId="10" borderId="46" xfId="1" applyFont="1" applyFill="1" applyBorder="1" applyAlignment="1" applyProtection="1">
      <alignment horizontal="center" vertical="center" wrapText="1"/>
      <protection locked="0"/>
    </xf>
    <xf numFmtId="0" fontId="41" fillId="10" borderId="97" xfId="1" applyFont="1" applyFill="1" applyBorder="1" applyAlignment="1" applyProtection="1">
      <alignment horizontal="center" vertical="center" wrapText="1"/>
      <protection locked="0"/>
    </xf>
    <xf numFmtId="0" fontId="41" fillId="10" borderId="98" xfId="1" applyFont="1" applyFill="1" applyBorder="1" applyAlignment="1" applyProtection="1">
      <alignment horizontal="center" vertical="center" wrapText="1"/>
      <protection locked="0"/>
    </xf>
    <xf numFmtId="0" fontId="3" fillId="4" borderId="5" xfId="0" applyFont="1" applyFill="1" applyBorder="1" applyAlignment="1" applyProtection="1">
      <alignment horizontal="center" vertical="center" wrapText="1"/>
    </xf>
    <xf numFmtId="0" fontId="4" fillId="0" borderId="6" xfId="1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1" fillId="0" borderId="10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/>
    </xf>
    <xf numFmtId="0" fontId="2" fillId="0" borderId="36" xfId="0" applyFont="1" applyBorder="1" applyAlignment="1" applyProtection="1">
      <alignment horizontal="center" vertical="center" wrapText="1"/>
    </xf>
    <xf numFmtId="165" fontId="2" fillId="0" borderId="37" xfId="0" applyNumberFormat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right"/>
    </xf>
    <xf numFmtId="0" fontId="2" fillId="0" borderId="30" xfId="0" applyFont="1" applyBorder="1" applyAlignment="1" applyProtection="1">
      <alignment horizontal="center" wrapText="1"/>
    </xf>
    <xf numFmtId="0" fontId="0" fillId="0" borderId="39" xfId="0" applyFont="1" applyBorder="1" applyAlignment="1" applyProtection="1">
      <alignment horizontal="center" vertical="center" wrapText="1"/>
    </xf>
    <xf numFmtId="172" fontId="8" fillId="6" borderId="40" xfId="0" applyNumberFormat="1" applyFont="1" applyFill="1" applyBorder="1" applyAlignment="1" applyProtection="1">
      <alignment horizontal="center" vertical="center" wrapText="1"/>
    </xf>
    <xf numFmtId="0" fontId="6" fillId="0" borderId="42" xfId="0" applyFont="1" applyBorder="1" applyAlignment="1" applyProtection="1">
      <alignment vertical="center" wrapText="1"/>
    </xf>
  </cellXfs>
  <cellStyles count="17">
    <cellStyle name="Lien hypertexte" xfId="1" builtinId="8"/>
    <cellStyle name="Lien hypertexte visité" xfId="2" builtinId="9" hidden="1"/>
    <cellStyle name="Lien hypertexte visité" xfId="3" builtinId="9" hidden="1"/>
    <cellStyle name="Lien hypertexte visité" xfId="4" builtinId="9" hidden="1"/>
    <cellStyle name="Lien hypertexte visité" xfId="5" builtinId="9" hidden="1"/>
    <cellStyle name="Lien hypertexte visité" xfId="6" builtinId="9" hidden="1"/>
    <cellStyle name="Lien hypertexte visité" xfId="7" builtinId="9" hidden="1"/>
    <cellStyle name="Lien hypertexte visité" xfId="8" builtinId="9" hidden="1"/>
    <cellStyle name="Lien hypertexte visité" xfId="9" builtinId="9" hidden="1"/>
    <cellStyle name="Lien hypertexte visité" xfId="10" builtinId="9" hidden="1"/>
    <cellStyle name="Lien hypertexte visité" xfId="11" builtinId="9" hidden="1"/>
    <cellStyle name="Lien hypertexte visité" xfId="12" builtinId="9" hidden="1"/>
    <cellStyle name="Lien hypertexte visité" xfId="13" builtinId="9" hidden="1"/>
    <cellStyle name="Lien hypertexte visité" xfId="14" builtinId="9" hidden="1"/>
    <cellStyle name="Lien hypertexte visité" xfId="16" builtinId="9" hidden="1"/>
    <cellStyle name="Normal" xfId="0" builtinId="0"/>
    <cellStyle name="Pourcentage" xfId="15" builtinId="5"/>
  </cellStyles>
  <dxfs count="2">
    <dxf>
      <font>
        <b/>
        <i val="0"/>
        <color rgb="FFFF0000"/>
      </font>
    </dxf>
    <dxf>
      <font>
        <color theme="1"/>
      </font>
      <fill>
        <patternFill>
          <fgColor rgb="FF96BAA1"/>
          <bgColor rgb="FF96BAA1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5B9BD5"/>
      <rgbColor rgb="FF993366"/>
      <rgbColor rgb="FFFFF2CC"/>
      <rgbColor rgb="FFDEEBF7"/>
      <rgbColor rgb="FF660066"/>
      <rgbColor rgb="FFFF8080"/>
      <rgbColor rgb="FF0563C1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7E6E6"/>
      <rgbColor rgb="FFE2F0D9"/>
      <rgbColor rgb="FFFFFF99"/>
      <rgbColor rgb="FFD9D9D9"/>
      <rgbColor rgb="FFFF99CC"/>
      <rgbColor rgb="FFCC99FF"/>
      <rgbColor rgb="FFFBE5D6"/>
      <rgbColor rgb="FF3366FF"/>
      <rgbColor rgb="FF33CCCC"/>
      <rgbColor rgb="FF99CC00"/>
      <rgbColor rgb="FFFFC000"/>
      <rgbColor rgb="FFFF9900"/>
      <rgbColor rgb="FFED7D31"/>
      <rgbColor rgb="FF595959"/>
      <rgbColor rgb="FFA5A5A5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DAB2"/>
      <color rgb="FF315C69"/>
      <color rgb="FF72857A"/>
      <color rgb="FF96BAA1"/>
      <color rgb="FF0563C1"/>
      <color rgb="FFD55E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c:style val="2"/>
  <c:chart>
    <c:title>
      <c:tx>
        <c:rich>
          <a:bodyPr rot="0"/>
          <a:lstStyle/>
          <a:p>
            <a:pPr>
              <a:defRPr sz="1400" b="1" i="0" strike="noStrike" spc="-1">
                <a:solidFill>
                  <a:srgbClr val="595959"/>
                </a:solidFill>
                <a:latin typeface="Helvetica" pitchFamily="2" charset="0"/>
              </a:defRPr>
            </a:pPr>
            <a:r>
              <a:rPr lang="fr-FR" sz="1400" b="1" i="0" strike="noStrike" spc="-1">
                <a:solidFill>
                  <a:srgbClr val="595959"/>
                </a:solidFill>
                <a:latin typeface="Helvetica" pitchFamily="2" charset="0"/>
              </a:rPr>
              <a:t>Niveau label biosourcé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Projet</c:v>
          </c:tx>
          <c:spPr>
            <a:solidFill>
              <a:srgbClr val="5B9BD5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Bâtiment</c:v>
              </c:pt>
            </c:strLit>
          </c:cat>
          <c:val>
            <c:numRef>
              <c:f>'Feuille de calcul'!$I$48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D9-6E45-985D-691BCF7A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90735344"/>
        <c:axId val="1590733168"/>
      </c:barChart>
      <c:lineChart>
        <c:grouping val="standard"/>
        <c:varyColors val="0"/>
        <c:ser>
          <c:idx val="1"/>
          <c:order val="1"/>
          <c:tx>
            <c:v>Niveau 3</c:v>
          </c:tx>
          <c:spPr>
            <a:ln w="28440">
              <a:solidFill>
                <a:srgbClr val="FFC000"/>
              </a:solidFill>
              <a:round/>
            </a:ln>
          </c:spPr>
          <c:marker>
            <c:symbol val="dash"/>
            <c:size val="33"/>
            <c:spPr>
              <a:solidFill>
                <a:srgbClr val="FFC000"/>
              </a:solidFill>
              <a:ln>
                <a:solidFill>
                  <a:schemeClr val="accent4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'Feuille de calcul'!$I$52</c:f>
              <c:numCache>
                <c:formatCode>General</c:formatCode>
                <c:ptCount val="1"/>
                <c:pt idx="0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CD9-6E45-985D-691BCF7AB8D5}"/>
            </c:ext>
          </c:extLst>
        </c:ser>
        <c:ser>
          <c:idx val="2"/>
          <c:order val="2"/>
          <c:tx>
            <c:v>Niveau 2</c:v>
          </c:tx>
          <c:spPr>
            <a:ln w="28440">
              <a:solidFill>
                <a:srgbClr val="7030A0"/>
              </a:solidFill>
              <a:round/>
            </a:ln>
          </c:spPr>
          <c:marker>
            <c:symbol val="dash"/>
            <c:size val="33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'Feuille de calcul'!$H$52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D9-6E45-985D-691BCF7AB8D5}"/>
            </c:ext>
          </c:extLst>
        </c:ser>
        <c:ser>
          <c:idx val="3"/>
          <c:order val="3"/>
          <c:tx>
            <c:v>Niveau 1</c:v>
          </c:tx>
          <c:spPr>
            <a:ln w="28440">
              <a:solidFill>
                <a:schemeClr val="accent6">
                  <a:lumMod val="40000"/>
                  <a:lumOff val="60000"/>
                </a:schemeClr>
              </a:solidFill>
              <a:round/>
            </a:ln>
          </c:spPr>
          <c:marker>
            <c:symbol val="dash"/>
            <c:size val="33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solidFill>
                  <a:schemeClr val="accent6">
                    <a:lumMod val="40000"/>
                    <a:lumOff val="6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'Feuille de calcul'!$G$52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CD9-6E45-985D-691BCF7A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noFill/>
            </a:ln>
          </c:spPr>
        </c:hiLowLines>
        <c:marker val="1"/>
        <c:smooth val="0"/>
        <c:axId val="1590735344"/>
        <c:axId val="1590733168"/>
      </c:lineChart>
      <c:catAx>
        <c:axId val="159073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fr-FR"/>
          </a:p>
        </c:txPr>
        <c:crossAx val="1590733168"/>
        <c:crosses val="autoZero"/>
        <c:auto val="1"/>
        <c:lblAlgn val="ctr"/>
        <c:lblOffset val="100"/>
        <c:noMultiLvlLbl val="1"/>
      </c:catAx>
      <c:valAx>
        <c:axId val="1590733168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sz="1000" b="0" strike="noStrike" spc="-1">
                    <a:solidFill>
                      <a:srgbClr val="595959"/>
                    </a:solidFill>
                    <a:latin typeface="Calibri"/>
                  </a:defRPr>
                </a:pPr>
                <a:r>
                  <a:rPr lang="fr-FR" sz="1000" b="0" strike="noStrike" spc="-1">
                    <a:solidFill>
                      <a:srgbClr val="595959"/>
                    </a:solidFill>
                    <a:latin typeface="Calibri"/>
                  </a:rPr>
                  <a:t>kg /m² SDP</a:t>
                </a:r>
              </a:p>
            </c:rich>
          </c:tx>
          <c:layout>
            <c:manualLayout>
              <c:xMode val="edge"/>
              <c:yMode val="edge"/>
              <c:x val="1.39974685429231E-2"/>
              <c:y val="0.40490878067987901"/>
            </c:manualLayout>
          </c:layout>
          <c:overlay val="0"/>
          <c:spPr>
            <a:noFill/>
            <a:ln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fr-FR"/>
          </a:p>
        </c:txPr>
        <c:crossAx val="15907353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2.jpg"/><Relationship Id="rId3" Type="http://schemas.openxmlformats.org/officeDocument/2006/relationships/image" Target="../media/image2.png"/><Relationship Id="rId7" Type="http://schemas.openxmlformats.org/officeDocument/2006/relationships/image" Target="../media/image6.jpg"/><Relationship Id="rId12" Type="http://schemas.openxmlformats.org/officeDocument/2006/relationships/image" Target="../media/image11.jp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6" Type="http://schemas.openxmlformats.org/officeDocument/2006/relationships/image" Target="../media/image5.jpg"/><Relationship Id="rId11" Type="http://schemas.openxmlformats.org/officeDocument/2006/relationships/image" Target="../media/image10.jpg"/><Relationship Id="rId5" Type="http://schemas.openxmlformats.org/officeDocument/2006/relationships/image" Target="../media/image4.jpg"/><Relationship Id="rId10" Type="http://schemas.openxmlformats.org/officeDocument/2006/relationships/image" Target="../media/image9.jpg"/><Relationship Id="rId4" Type="http://schemas.openxmlformats.org/officeDocument/2006/relationships/image" Target="../media/image3.png"/><Relationship Id="rId9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516899</xdr:colOff>
      <xdr:row>56</xdr:row>
      <xdr:rowOff>98778</xdr:rowOff>
    </xdr:from>
    <xdr:to>
      <xdr:col>10</xdr:col>
      <xdr:colOff>277729</xdr:colOff>
      <xdr:row>73</xdr:row>
      <xdr:rowOff>104070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030" name="_x0000_t202" hidden="1">
          <a:extLst>
            <a:ext uri="{FF2B5EF4-FFF2-40B4-BE49-F238E27FC236}">
              <a16:creationId xmlns="" xmlns:a16="http://schemas.microsoft.com/office/drawing/2014/main" id="{00000000-0008-0000-01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028" name="_x0000_t202" hidden="1">
          <a:extLst>
            <a:ext uri="{FF2B5EF4-FFF2-40B4-BE49-F238E27FC236}">
              <a16:creationId xmlns="" xmlns:a16="http://schemas.microsoft.com/office/drawing/2014/main" id="{00000000-0008-0000-01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026" name="_x0000_t202" hidden="1">
          <a:extLst>
            <a:ext uri="{FF2B5EF4-FFF2-40B4-BE49-F238E27FC236}">
              <a16:creationId xmlns=""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3" name="AutoShape 6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4" name="AutoShape 4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6" name="AutoShape 6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7" name="AutoShape 4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9" name="AutoShape 6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25025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0" name="AutoShape 4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25025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1" name="AutoShape 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25025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2" name="AutoShape 4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25025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3" name="AutoShape 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725025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4" name="AutoShape 4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72675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32</xdr:col>
      <xdr:colOff>9525</xdr:colOff>
      <xdr:row>61</xdr:row>
      <xdr:rowOff>152400</xdr:rowOff>
    </xdr:to>
    <xdr:sp macro="" textlink="">
      <xdr:nvSpPr>
        <xdr:cNvPr id="15" name="AutoShape 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72675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142875</xdr:colOff>
      <xdr:row>41</xdr:row>
      <xdr:rowOff>225778</xdr:rowOff>
    </xdr:from>
    <xdr:to>
      <xdr:col>5</xdr:col>
      <xdr:colOff>423332</xdr:colOff>
      <xdr:row>41</xdr:row>
      <xdr:rowOff>663222</xdr:rowOff>
    </xdr:to>
    <xdr:sp macro="" textlink="">
      <xdr:nvSpPr>
        <xdr:cNvPr id="20" name="ZoneTexte 19">
          <a:extLst>
            <a:ext uri="{FF2B5EF4-FFF2-40B4-BE49-F238E27FC236}">
              <a16:creationId xmlns="" xmlns:a16="http://schemas.microsoft.com/office/drawing/2014/main" id="{87C5D02B-FE8F-B847-B80B-29997C7EEDEB}"/>
            </a:ext>
          </a:extLst>
        </xdr:cNvPr>
        <xdr:cNvSpPr txBox="1"/>
      </xdr:nvSpPr>
      <xdr:spPr>
        <a:xfrm>
          <a:off x="6965156" y="10262747"/>
          <a:ext cx="947207" cy="4374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Menusieries</a:t>
          </a:r>
          <a:r>
            <a:rPr lang="fr-FR" sz="1100" baseline="0"/>
            <a:t> minimale</a:t>
          </a:r>
          <a:endParaRPr lang="fr-FR" sz="1100"/>
        </a:p>
      </xdr:txBody>
    </xdr:sp>
    <xdr:clientData/>
  </xdr:twoCellAnchor>
  <xdr:twoCellAnchor>
    <xdr:from>
      <xdr:col>6</xdr:col>
      <xdr:colOff>112890</xdr:colOff>
      <xdr:row>41</xdr:row>
      <xdr:rowOff>208844</xdr:rowOff>
    </xdr:from>
    <xdr:to>
      <xdr:col>8</xdr:col>
      <xdr:colOff>107156</xdr:colOff>
      <xdr:row>41</xdr:row>
      <xdr:rowOff>733778</xdr:rowOff>
    </xdr:to>
    <xdr:sp macro="" textlink="">
      <xdr:nvSpPr>
        <xdr:cNvPr id="28" name="ZoneTexte 27">
          <a:extLst>
            <a:ext uri="{FF2B5EF4-FFF2-40B4-BE49-F238E27FC236}">
              <a16:creationId xmlns="" xmlns:a16="http://schemas.microsoft.com/office/drawing/2014/main" id="{FEA1D633-5C10-224D-9A74-743BCC87FFBD}"/>
            </a:ext>
          </a:extLst>
        </xdr:cNvPr>
        <xdr:cNvSpPr txBox="1"/>
      </xdr:nvSpPr>
      <xdr:spPr>
        <a:xfrm>
          <a:off x="8875890" y="10245813"/>
          <a:ext cx="911047" cy="5249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Menusieries</a:t>
          </a:r>
          <a:r>
            <a:rPr lang="fr-FR" sz="1100" baseline="0"/>
            <a:t> bandeau</a:t>
          </a:r>
        </a:p>
      </xdr:txBody>
    </xdr:sp>
    <xdr:clientData/>
  </xdr:twoCellAnchor>
  <xdr:twoCellAnchor>
    <xdr:from>
      <xdr:col>9</xdr:col>
      <xdr:colOff>333022</xdr:colOff>
      <xdr:row>41</xdr:row>
      <xdr:rowOff>303036</xdr:rowOff>
    </xdr:from>
    <xdr:to>
      <xdr:col>10</xdr:col>
      <xdr:colOff>953911</xdr:colOff>
      <xdr:row>41</xdr:row>
      <xdr:rowOff>717903</xdr:rowOff>
    </xdr:to>
    <xdr:sp macro="" textlink="">
      <xdr:nvSpPr>
        <xdr:cNvPr id="30" name="ZoneTexte 29">
          <a:extLst>
            <a:ext uri="{FF2B5EF4-FFF2-40B4-BE49-F238E27FC236}">
              <a16:creationId xmlns="" xmlns:a16="http://schemas.microsoft.com/office/drawing/2014/main" id="{38F939D0-AC96-9946-B1F6-414A5BFEB258}"/>
            </a:ext>
          </a:extLst>
        </xdr:cNvPr>
        <xdr:cNvSpPr txBox="1"/>
      </xdr:nvSpPr>
      <xdr:spPr>
        <a:xfrm>
          <a:off x="12271022" y="8875536"/>
          <a:ext cx="970139" cy="4148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Murs rideaux</a:t>
          </a:r>
        </a:p>
      </xdr:txBody>
    </xdr:sp>
    <xdr:clientData/>
  </xdr:twoCellAnchor>
  <xdr:twoCellAnchor>
    <xdr:from>
      <xdr:col>9</xdr:col>
      <xdr:colOff>107948</xdr:colOff>
      <xdr:row>47</xdr:row>
      <xdr:rowOff>118527</xdr:rowOff>
    </xdr:from>
    <xdr:to>
      <xdr:col>10</xdr:col>
      <xdr:colOff>728838</xdr:colOff>
      <xdr:row>49</xdr:row>
      <xdr:rowOff>26807</xdr:rowOff>
    </xdr:to>
    <xdr:sp macro="" textlink="">
      <xdr:nvSpPr>
        <xdr:cNvPr id="33" name="ZoneTexte 32">
          <a:extLst>
            <a:ext uri="{FF2B5EF4-FFF2-40B4-BE49-F238E27FC236}">
              <a16:creationId xmlns="" xmlns:a16="http://schemas.microsoft.com/office/drawing/2014/main" id="{E7D45691-4E44-1748-AF61-EC196E4CA7BF}"/>
            </a:ext>
          </a:extLst>
        </xdr:cNvPr>
        <xdr:cNvSpPr txBox="1"/>
      </xdr:nvSpPr>
      <xdr:spPr>
        <a:xfrm>
          <a:off x="11664948" y="12516902"/>
          <a:ext cx="970140" cy="5115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Plancher haut RDC</a:t>
          </a:r>
        </a:p>
      </xdr:txBody>
    </xdr:sp>
    <xdr:clientData/>
  </xdr:twoCellAnchor>
  <xdr:twoCellAnchor editAs="oneCell">
    <xdr:from>
      <xdr:col>7</xdr:col>
      <xdr:colOff>285750</xdr:colOff>
      <xdr:row>46</xdr:row>
      <xdr:rowOff>26455</xdr:rowOff>
    </xdr:from>
    <xdr:to>
      <xdr:col>8</xdr:col>
      <xdr:colOff>688902</xdr:colOff>
      <xdr:row>49</xdr:row>
      <xdr:rowOff>318213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E177D5C-F06A-7243-A18D-20E7A97F1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20375" y="12202580"/>
          <a:ext cx="977195" cy="1117258"/>
        </a:xfrm>
        <a:prstGeom prst="rect">
          <a:avLst/>
        </a:prstGeom>
      </xdr:spPr>
    </xdr:pic>
    <xdr:clientData/>
  </xdr:twoCellAnchor>
  <xdr:twoCellAnchor editAs="oneCell">
    <xdr:from>
      <xdr:col>5</xdr:col>
      <xdr:colOff>587375</xdr:colOff>
      <xdr:row>1</xdr:row>
      <xdr:rowOff>0</xdr:rowOff>
    </xdr:from>
    <xdr:to>
      <xdr:col>10</xdr:col>
      <xdr:colOff>1006288</xdr:colOff>
      <xdr:row>5</xdr:row>
      <xdr:rowOff>28575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5CA7DED6-B9A2-B145-8806-556C97255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5792"/>
        <a:stretch/>
      </xdr:blipFill>
      <xdr:spPr>
        <a:xfrm>
          <a:off x="9048750" y="1555750"/>
          <a:ext cx="4079875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1127124</xdr:colOff>
      <xdr:row>90</xdr:row>
      <xdr:rowOff>199947</xdr:rowOff>
    </xdr:from>
    <xdr:to>
      <xdr:col>10</xdr:col>
      <xdr:colOff>927544</xdr:colOff>
      <xdr:row>92</xdr:row>
      <xdr:rowOff>250288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DAD51359-4D95-9947-AAAA-6D03A0759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4999" y="22615447"/>
          <a:ext cx="8772525" cy="60596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16</xdr:row>
      <xdr:rowOff>95250</xdr:rowOff>
    </xdr:from>
    <xdr:to>
      <xdr:col>6</xdr:col>
      <xdr:colOff>336550</xdr:colOff>
      <xdr:row>28</xdr:row>
      <xdr:rowOff>47625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A017EDCC-22CD-0344-9232-4ED4A5412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710" t="27827" r="17403" b="11661"/>
        <a:stretch/>
      </xdr:blipFill>
      <xdr:spPr>
        <a:xfrm>
          <a:off x="8366125" y="5492750"/>
          <a:ext cx="1936750" cy="217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301625</xdr:colOff>
      <xdr:row>15</xdr:row>
      <xdr:rowOff>158750</xdr:rowOff>
    </xdr:from>
    <xdr:to>
      <xdr:col>10</xdr:col>
      <xdr:colOff>76645</xdr:colOff>
      <xdr:row>28</xdr:row>
      <xdr:rowOff>95250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601DD845-199C-0240-86DE-F691ADC5A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268" t="22084" r="15636" b="9453"/>
        <a:stretch/>
      </xdr:blipFill>
      <xdr:spPr>
        <a:xfrm>
          <a:off x="10223500" y="5254625"/>
          <a:ext cx="2016125" cy="24606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41</xdr:row>
      <xdr:rowOff>63500</xdr:rowOff>
    </xdr:from>
    <xdr:to>
      <xdr:col>4</xdr:col>
      <xdr:colOff>128282</xdr:colOff>
      <xdr:row>41</xdr:row>
      <xdr:rowOff>828674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A19EE4CD-596D-0C49-A723-E2E02BA33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9399" r="33871" b="-1"/>
        <a:stretch/>
      </xdr:blipFill>
      <xdr:spPr>
        <a:xfrm>
          <a:off x="6953250" y="10239375"/>
          <a:ext cx="874407" cy="76517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41</xdr:row>
      <xdr:rowOff>82825</xdr:rowOff>
    </xdr:from>
    <xdr:to>
      <xdr:col>6</xdr:col>
      <xdr:colOff>34131</xdr:colOff>
      <xdr:row>42</xdr:row>
      <xdr:rowOff>34925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7A23A3A8-03EC-8A48-BAAB-C949BFB32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0101" r="10398"/>
        <a:stretch/>
      </xdr:blipFill>
      <xdr:spPr>
        <a:xfrm>
          <a:off x="9128126" y="10274575"/>
          <a:ext cx="954880" cy="80935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41</xdr:row>
      <xdr:rowOff>83343</xdr:rowOff>
    </xdr:from>
    <xdr:to>
      <xdr:col>9</xdr:col>
      <xdr:colOff>222252</xdr:colOff>
      <xdr:row>41</xdr:row>
      <xdr:rowOff>857249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65A69060-D1A8-0148-A6A8-28190D9F5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9722" r="12390"/>
        <a:stretch/>
      </xdr:blipFill>
      <xdr:spPr>
        <a:xfrm>
          <a:off x="11144251" y="10259218"/>
          <a:ext cx="857250" cy="773906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86</xdr:row>
      <xdr:rowOff>142875</xdr:rowOff>
    </xdr:from>
    <xdr:to>
      <xdr:col>6</xdr:col>
      <xdr:colOff>108159</xdr:colOff>
      <xdr:row>90</xdr:row>
      <xdr:rowOff>190500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C9C700CB-506E-D646-821E-2E3CF5FDF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13875" y="21796375"/>
          <a:ext cx="743159" cy="952500"/>
        </a:xfrm>
        <a:prstGeom prst="rect">
          <a:avLst/>
        </a:prstGeom>
      </xdr:spPr>
    </xdr:pic>
    <xdr:clientData/>
  </xdr:twoCellAnchor>
  <xdr:twoCellAnchor editAs="oneCell">
    <xdr:from>
      <xdr:col>33</xdr:col>
      <xdr:colOff>984250</xdr:colOff>
      <xdr:row>318</xdr:row>
      <xdr:rowOff>158750</xdr:rowOff>
    </xdr:from>
    <xdr:to>
      <xdr:col>34</xdr:col>
      <xdr:colOff>244067</xdr:colOff>
      <xdr:row>320</xdr:row>
      <xdr:rowOff>104989</xdr:rowOff>
    </xdr:to>
    <xdr:pic>
      <xdr:nvPicPr>
        <xdr:cNvPr id="18" name="Image 17">
          <a:extLst>
            <a:ext uri="{FF2B5EF4-FFF2-40B4-BE49-F238E27FC236}">
              <a16:creationId xmlns="" xmlns:a16="http://schemas.microsoft.com/office/drawing/2014/main" id="{6F9F4E0C-BF14-3F4C-9C52-78981C72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274250" y="66421000"/>
          <a:ext cx="529817" cy="327240"/>
        </a:xfrm>
        <a:prstGeom prst="rect">
          <a:avLst/>
        </a:prstGeom>
      </xdr:spPr>
    </xdr:pic>
    <xdr:clientData/>
  </xdr:twoCellAnchor>
  <xdr:twoCellAnchor editAs="oneCell">
    <xdr:from>
      <xdr:col>18</xdr:col>
      <xdr:colOff>396875</xdr:colOff>
      <xdr:row>183</xdr:row>
      <xdr:rowOff>63500</xdr:rowOff>
    </xdr:from>
    <xdr:to>
      <xdr:col>18</xdr:col>
      <xdr:colOff>595556</xdr:colOff>
      <xdr:row>185</xdr:row>
      <xdr:rowOff>52592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330E7130-1B25-E74E-A998-D73AEE77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368000" y="44227750"/>
          <a:ext cx="198681" cy="370092"/>
        </a:xfrm>
        <a:prstGeom prst="rect">
          <a:avLst/>
        </a:prstGeom>
      </xdr:spPr>
    </xdr:pic>
    <xdr:clientData/>
  </xdr:twoCellAnchor>
  <xdr:twoCellAnchor editAs="oneCell">
    <xdr:from>
      <xdr:col>8</xdr:col>
      <xdr:colOff>365125</xdr:colOff>
      <xdr:row>87</xdr:row>
      <xdr:rowOff>158750</xdr:rowOff>
    </xdr:from>
    <xdr:to>
      <xdr:col>10</xdr:col>
      <xdr:colOff>1008949</xdr:colOff>
      <xdr:row>90</xdr:row>
      <xdr:rowOff>95250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77663C62-F07D-F349-B3B7-C5794E65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77625" y="22018625"/>
          <a:ext cx="1815399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730250</xdr:colOff>
      <xdr:row>85</xdr:row>
      <xdr:rowOff>142875</xdr:rowOff>
    </xdr:from>
    <xdr:to>
      <xdr:col>5</xdr:col>
      <xdr:colOff>571500</xdr:colOff>
      <xdr:row>90</xdr:row>
      <xdr:rowOff>305983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3B9C8874-BCB1-2444-9E37-419DBC6D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40750" y="21415375"/>
          <a:ext cx="777875" cy="1448983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158750</xdr:colOff>
      <xdr:row>86</xdr:row>
      <xdr:rowOff>190500</xdr:rowOff>
    </xdr:from>
    <xdr:to>
      <xdr:col>8</xdr:col>
      <xdr:colOff>397169</xdr:colOff>
      <xdr:row>90</xdr:row>
      <xdr:rowOff>111125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6B59265D-1730-A444-8958-B0AA5343E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207625" y="21844000"/>
          <a:ext cx="1336524" cy="825500"/>
        </a:xfrm>
        <a:prstGeom prst="rect">
          <a:avLst/>
        </a:prstGeom>
      </xdr:spPr>
    </xdr:pic>
    <xdr:clientData/>
  </xdr:twoCellAnchor>
  <xdr:twoCellAnchor>
    <xdr:from>
      <xdr:col>5</xdr:col>
      <xdr:colOff>666749</xdr:colOff>
      <xdr:row>85</xdr:row>
      <xdr:rowOff>190500</xdr:rowOff>
    </xdr:from>
    <xdr:to>
      <xdr:col>7</xdr:col>
      <xdr:colOff>539750</xdr:colOff>
      <xdr:row>87</xdr:row>
      <xdr:rowOff>63500</xdr:rowOff>
    </xdr:to>
    <xdr:sp macro="" textlink="">
      <xdr:nvSpPr>
        <xdr:cNvPr id="32" name="ZoneTexte 31">
          <a:extLst>
            <a:ext uri="{FF2B5EF4-FFF2-40B4-BE49-F238E27FC236}">
              <a16:creationId xmlns="" xmlns:a16="http://schemas.microsoft.com/office/drawing/2014/main" id="{A521AE4F-5B57-6A41-A9FC-BD8A413FF246}"/>
            </a:ext>
          </a:extLst>
        </xdr:cNvPr>
        <xdr:cNvSpPr txBox="1"/>
      </xdr:nvSpPr>
      <xdr:spPr>
        <a:xfrm>
          <a:off x="9413874" y="21463000"/>
          <a:ext cx="1587501" cy="460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>
              <a:solidFill>
                <a:schemeClr val="bg1">
                  <a:lumMod val="50000"/>
                </a:schemeClr>
              </a:solidFill>
            </a:rPr>
            <a:t>LES</a:t>
          </a:r>
          <a:r>
            <a:rPr lang="fr-FR" sz="1300" baseline="0">
              <a:solidFill>
                <a:schemeClr val="bg1">
                  <a:lumMod val="50000"/>
                </a:schemeClr>
              </a:solidFill>
            </a:rPr>
            <a:t> FINANCEURS</a:t>
          </a:r>
          <a:endParaRPr lang="fr-FR" sz="13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66" name="_x0000_t202" hidden="1">
          <a:extLst>
            <a:ext uri="{FF2B5EF4-FFF2-40B4-BE49-F238E27FC236}">
              <a16:creationId xmlns="" xmlns:a16="http://schemas.microsoft.com/office/drawing/2014/main" id="{00000000-0008-0000-0200-00001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64" name="_x0000_t202" hidden="1">
          <a:extLst>
            <a:ext uri="{FF2B5EF4-FFF2-40B4-BE49-F238E27FC236}">
              <a16:creationId xmlns="" xmlns:a16="http://schemas.microsoft.com/office/drawing/2014/main" id="{00000000-0008-0000-0200-000010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62" name="_x0000_t202" hidden="1">
          <a:extLst>
            <a:ext uri="{FF2B5EF4-FFF2-40B4-BE49-F238E27FC236}">
              <a16:creationId xmlns="" xmlns:a16="http://schemas.microsoft.com/office/drawing/2014/main" id="{00000000-0008-0000-0200-00000E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60" name="_x0000_t202" hidden="1">
          <a:extLst>
            <a:ext uri="{FF2B5EF4-FFF2-40B4-BE49-F238E27FC236}">
              <a16:creationId xmlns="" xmlns:a16="http://schemas.microsoft.com/office/drawing/2014/main" id="{00000000-0008-0000-0200-00000C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8" name="_x0000_t202" hidden="1">
          <a:extLst>
            <a:ext uri="{FF2B5EF4-FFF2-40B4-BE49-F238E27FC236}">
              <a16:creationId xmlns="" xmlns:a16="http://schemas.microsoft.com/office/drawing/2014/main" id="{00000000-0008-0000-0200-00000A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6" name="_x0000_t202" hidden="1">
          <a:extLst>
            <a:ext uri="{FF2B5EF4-FFF2-40B4-BE49-F238E27FC236}">
              <a16:creationId xmlns="" xmlns:a16="http://schemas.microsoft.com/office/drawing/2014/main" id="{00000000-0008-0000-0200-000008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4" name="_x0000_t202" hidden="1">
          <a:extLst>
            <a:ext uri="{FF2B5EF4-FFF2-40B4-BE49-F238E27FC236}">
              <a16:creationId xmlns="" xmlns:a16="http://schemas.microsoft.com/office/drawing/2014/main" id="{00000000-0008-0000-0200-000006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2" name="_x0000_t202" hidden="1">
          <a:extLst>
            <a:ext uri="{FF2B5EF4-FFF2-40B4-BE49-F238E27FC236}">
              <a16:creationId xmlns="" xmlns:a16="http://schemas.microsoft.com/office/drawing/2014/main" id="{00000000-0008-0000-0200-000004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0" name="_x0000_t202" hidden="1">
          <a:extLst>
            <a:ext uri="{FF2B5EF4-FFF2-40B4-BE49-F238E27FC236}">
              <a16:creationId xmlns="" xmlns:a16="http://schemas.microsoft.com/office/drawing/2014/main" id="{00000000-0008-0000-02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" name="AutoShape 1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3" name="AutoShape 1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4" name="AutoShape 14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5" name="AutoShape 12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6" name="AutoShape 1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7" name="AutoShape 8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8" name="AutoShape 6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9" name="AutoShape 4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1" name="AutoShape 18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2" name="AutoShape 16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3" name="AutoShape 14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4" name="AutoShape 1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5" name="AutoShape 10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6" name="AutoShape 8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7" name="AutoShape 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8" name="AutoShape 4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19" name="AutoShape 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" name="AutoShape 18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1" name="AutoShape 16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2" name="AutoShape 14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3" name="AutoShape 1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4" name="AutoShape 10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5" name="AutoShape 8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6" name="AutoShape 6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7" name="AutoShape 4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8" name="AutoShape 2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9" name="AutoShape 1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30" name="AutoShape 16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31" name="AutoShape 14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48" name="AutoShape 12">
          <a:extLst>
            <a:ext uri="{FF2B5EF4-FFF2-40B4-BE49-F238E27FC236}">
              <a16:creationId xmlns="" xmlns:a16="http://schemas.microsoft.com/office/drawing/2014/main" id="{00000000-0008-0000-0200-000000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49" name="AutoShape 10">
          <a:extLst>
            <a:ext uri="{FF2B5EF4-FFF2-40B4-BE49-F238E27FC236}">
              <a16:creationId xmlns="" xmlns:a16="http://schemas.microsoft.com/office/drawing/2014/main" id="{00000000-0008-0000-0200-000001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1" name="AutoShape 8">
          <a:extLst>
            <a:ext uri="{FF2B5EF4-FFF2-40B4-BE49-F238E27FC236}">
              <a16:creationId xmlns="" xmlns:a16="http://schemas.microsoft.com/office/drawing/2014/main" id="{00000000-0008-0000-0200-000003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3" name="AutoShape 6">
          <a:extLst>
            <a:ext uri="{FF2B5EF4-FFF2-40B4-BE49-F238E27FC236}">
              <a16:creationId xmlns="" xmlns:a16="http://schemas.microsoft.com/office/drawing/2014/main" id="{00000000-0008-0000-0200-000005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5" name="AutoShape 4">
          <a:extLst>
            <a:ext uri="{FF2B5EF4-FFF2-40B4-BE49-F238E27FC236}">
              <a16:creationId xmlns="" xmlns:a16="http://schemas.microsoft.com/office/drawing/2014/main" id="{00000000-0008-0000-0200-000007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7" name="AutoShape 2">
          <a:extLst>
            <a:ext uri="{FF2B5EF4-FFF2-40B4-BE49-F238E27FC236}">
              <a16:creationId xmlns="" xmlns:a16="http://schemas.microsoft.com/office/drawing/2014/main" id="{00000000-0008-0000-0200-000009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1620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59" name="AutoShape 18">
          <a:extLst>
            <a:ext uri="{FF2B5EF4-FFF2-40B4-BE49-F238E27FC236}">
              <a16:creationId xmlns="" xmlns:a16="http://schemas.microsoft.com/office/drawing/2014/main" id="{00000000-0008-0000-0200-00000B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629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61" name="AutoShape 10">
          <a:extLst>
            <a:ext uri="{FF2B5EF4-FFF2-40B4-BE49-F238E27FC236}">
              <a16:creationId xmlns="" xmlns:a16="http://schemas.microsoft.com/office/drawing/2014/main" id="{00000000-0008-0000-0200-00000D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629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63" name="AutoShape 18">
          <a:extLst>
            <a:ext uri="{FF2B5EF4-FFF2-40B4-BE49-F238E27FC236}">
              <a16:creationId xmlns="" xmlns:a16="http://schemas.microsoft.com/office/drawing/2014/main" id="{00000000-0008-0000-0200-00000F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629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295275</xdr:colOff>
      <xdr:row>23</xdr:row>
      <xdr:rowOff>47625</xdr:rowOff>
    </xdr:to>
    <xdr:sp macro="" textlink="">
      <xdr:nvSpPr>
        <xdr:cNvPr id="2065" name="AutoShape 10">
          <a:extLst>
            <a:ext uri="{FF2B5EF4-FFF2-40B4-BE49-F238E27FC236}">
              <a16:creationId xmlns="" xmlns:a16="http://schemas.microsoft.com/office/drawing/2014/main" id="{00000000-0008-0000-0200-00001108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629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mbition-bois.fr/objectif-construction/conception" TargetMode="External"/><Relationship Id="rId2" Type="http://schemas.openxmlformats.org/officeDocument/2006/relationships/hyperlink" Target="http://ambition-bois.fr/" TargetMode="External"/><Relationship Id="rId1" Type="http://schemas.openxmlformats.org/officeDocument/2006/relationships/hyperlink" Target="http://www.google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legifrance.gouv.fr/eli/arrete/2012/12/19/ETLL1239803A/j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204"/>
  <sheetViews>
    <sheetView showGridLines="0" tabSelected="1" topLeftCell="A13" zoomScale="80" zoomScaleNormal="80" zoomScaleSheetLayoutView="100" zoomScalePageLayoutView="70" workbookViewId="0">
      <selection activeCell="C5" sqref="C5:E5"/>
    </sheetView>
  </sheetViews>
  <sheetFormatPr baseColWidth="10" defaultColWidth="9.1796875" defaultRowHeight="14" x14ac:dyDescent="0.3"/>
  <cols>
    <col min="1" max="1" width="12" style="3" customWidth="1"/>
    <col min="2" max="2" width="31.453125" style="3" customWidth="1"/>
    <col min="3" max="3" width="47.7265625" style="3" customWidth="1"/>
    <col min="4" max="4" width="11.26953125" style="3" customWidth="1"/>
    <col min="5" max="5" width="12.26953125" style="3" customWidth="1"/>
    <col min="6" max="6" width="17" style="3" customWidth="1"/>
    <col min="7" max="7" width="7.26953125" style="3" customWidth="1"/>
    <col min="8" max="8" width="7" style="3" customWidth="1"/>
    <col min="9" max="9" width="10.26953125" style="3" customWidth="1"/>
    <col min="10" max="10" width="4.453125" style="3" customWidth="1"/>
    <col min="11" max="11" width="15.1796875" style="3" customWidth="1"/>
    <col min="12" max="24" width="18" style="3" customWidth="1"/>
    <col min="25" max="25" width="13.81640625" style="3" customWidth="1"/>
    <col min="26" max="26" width="14.453125" style="375" hidden="1" customWidth="1"/>
    <col min="27" max="27" width="29.81640625" style="375" hidden="1" customWidth="1"/>
    <col min="28" max="28" width="12.1796875" style="375" customWidth="1"/>
    <col min="29" max="29" width="10.26953125" style="3" customWidth="1"/>
    <col min="30" max="31" width="9.1796875" style="3"/>
    <col min="32" max="32" width="13.453125" style="8" customWidth="1"/>
    <col min="33" max="33" width="9.1796875" style="8"/>
    <col min="34" max="34" width="16.7265625" style="8" customWidth="1"/>
    <col min="35" max="35" width="25.26953125" style="8" customWidth="1"/>
    <col min="36" max="36" width="9.1796875" style="8"/>
    <col min="37" max="37" width="17.81640625" style="8" customWidth="1"/>
    <col min="38" max="38" width="81" style="8" customWidth="1"/>
    <col min="39" max="41" width="9.1796875" style="8"/>
    <col min="42" max="43" width="9.1796875" style="8" customWidth="1"/>
    <col min="44" max="57" width="9.1796875" style="3" customWidth="1"/>
    <col min="58" max="66" width="9.1796875" style="2" customWidth="1"/>
    <col min="67" max="1021" width="9.1796875" style="3"/>
    <col min="1022" max="16384" width="9.1796875" style="4"/>
  </cols>
  <sheetData>
    <row r="1" spans="1:1021" s="10" customFormat="1" ht="14.15" customHeight="1" x14ac:dyDescent="0.3">
      <c r="A1" s="26"/>
      <c r="B1" s="27"/>
      <c r="C1" s="27"/>
      <c r="D1" s="27"/>
      <c r="E1" s="28"/>
      <c r="F1" s="28"/>
      <c r="G1" s="28"/>
      <c r="H1" s="28"/>
      <c r="I1" s="28"/>
      <c r="J1" s="28"/>
      <c r="K1" s="29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Z1" s="369" t="s">
        <v>3</v>
      </c>
      <c r="AA1" s="370" t="s">
        <v>4</v>
      </c>
      <c r="AB1" s="371"/>
      <c r="AC1" s="8"/>
      <c r="AD1" s="8"/>
      <c r="AE1" s="8"/>
      <c r="AF1" s="8"/>
      <c r="AG1" s="8"/>
      <c r="AH1" s="8"/>
      <c r="AI1" s="8"/>
      <c r="BE1" s="8"/>
      <c r="BF1" s="9"/>
      <c r="BG1" s="9"/>
      <c r="BH1" s="9"/>
      <c r="BI1" s="9"/>
      <c r="BJ1" s="9"/>
      <c r="BK1" s="9"/>
      <c r="BL1" s="9"/>
      <c r="BM1" s="9"/>
      <c r="BN1" s="9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</row>
    <row r="2" spans="1:1021" s="10" customFormat="1" ht="36" customHeight="1" x14ac:dyDescent="0.3">
      <c r="A2" s="30"/>
      <c r="B2" s="539" t="s">
        <v>301</v>
      </c>
      <c r="C2" s="539"/>
      <c r="D2" s="31"/>
      <c r="E2" s="32"/>
      <c r="F2" s="32"/>
      <c r="G2" s="32"/>
      <c r="H2" s="32"/>
      <c r="I2" s="32"/>
      <c r="J2" s="32"/>
      <c r="K2" s="33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Z2" s="369"/>
      <c r="AA2" s="370" t="s">
        <v>6</v>
      </c>
      <c r="AB2" s="371"/>
      <c r="AC2" s="8"/>
      <c r="AD2" s="8"/>
      <c r="AE2" s="8"/>
      <c r="AF2" s="8"/>
      <c r="AG2" s="8"/>
      <c r="AH2" s="8"/>
      <c r="AI2" s="8"/>
      <c r="BE2" s="8"/>
      <c r="BF2" s="9"/>
      <c r="BG2" s="9"/>
      <c r="BH2" s="9"/>
      <c r="BI2" s="9"/>
      <c r="BJ2" s="9"/>
      <c r="BK2" s="9"/>
      <c r="BL2" s="9"/>
      <c r="BM2" s="9"/>
      <c r="BN2" s="9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</row>
    <row r="3" spans="1:1021" s="10" customFormat="1" ht="14.15" customHeight="1" x14ac:dyDescent="0.35">
      <c r="A3" s="30"/>
      <c r="B3" s="31"/>
      <c r="C3" s="129" t="s">
        <v>314</v>
      </c>
      <c r="D3" s="129"/>
      <c r="E3" s="129"/>
      <c r="F3" s="32"/>
      <c r="G3" s="32"/>
      <c r="H3" s="32"/>
      <c r="I3" s="32"/>
      <c r="J3" s="32"/>
      <c r="K3" s="33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370"/>
      <c r="AB3" s="42"/>
      <c r="AC3" s="8"/>
      <c r="AD3" s="8"/>
      <c r="AE3" s="8"/>
      <c r="AF3" s="8"/>
      <c r="AG3" s="8"/>
      <c r="AH3" s="8"/>
      <c r="AI3" s="8"/>
      <c r="BE3" s="8"/>
      <c r="BF3" s="9"/>
      <c r="BG3" s="9"/>
      <c r="BH3" s="9"/>
      <c r="BI3" s="9"/>
      <c r="BJ3" s="9"/>
      <c r="BK3" s="9"/>
      <c r="BL3" s="9"/>
      <c r="BM3" s="9"/>
      <c r="BN3" s="9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</row>
    <row r="4" spans="1:1021" s="10" customFormat="1" ht="14.15" customHeight="1" x14ac:dyDescent="0.3">
      <c r="A4" s="30"/>
      <c r="B4" s="31"/>
      <c r="C4" s="31"/>
      <c r="D4" s="31"/>
      <c r="E4" s="32"/>
      <c r="F4" s="32"/>
      <c r="G4" s="32"/>
      <c r="H4" s="32"/>
      <c r="I4" s="32"/>
      <c r="J4" s="32"/>
      <c r="K4" s="33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Z4" s="369"/>
      <c r="AA4" s="370"/>
      <c r="AB4" s="371"/>
      <c r="AC4" s="8"/>
      <c r="AD4" s="8"/>
      <c r="AE4" s="8"/>
      <c r="AF4" s="8"/>
      <c r="AG4" s="8"/>
      <c r="AH4" s="8"/>
      <c r="AI4" s="8"/>
      <c r="BE4" s="8"/>
      <c r="BF4" s="9"/>
      <c r="BG4" s="9"/>
      <c r="BH4" s="9"/>
      <c r="BI4" s="9"/>
      <c r="BJ4" s="9"/>
      <c r="BK4" s="9"/>
      <c r="BL4" s="9"/>
      <c r="BM4" s="9"/>
      <c r="BN4" s="9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</row>
    <row r="5" spans="1:1021" s="10" customFormat="1" ht="30" customHeight="1" x14ac:dyDescent="0.3">
      <c r="A5" s="546" t="s">
        <v>288</v>
      </c>
      <c r="B5" s="547"/>
      <c r="C5" s="498"/>
      <c r="D5" s="498"/>
      <c r="E5" s="498"/>
      <c r="F5" s="32"/>
      <c r="G5" s="32"/>
      <c r="H5" s="32"/>
      <c r="I5" s="32"/>
      <c r="J5" s="32"/>
      <c r="K5" s="33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369"/>
      <c r="AA5" s="370" t="s">
        <v>9</v>
      </c>
      <c r="AB5" s="371"/>
      <c r="AC5" s="8"/>
      <c r="AD5" s="8"/>
      <c r="AE5" s="8"/>
      <c r="AF5" s="8"/>
      <c r="AH5" s="8"/>
      <c r="AI5" s="8"/>
      <c r="BE5" s="8"/>
      <c r="BF5" s="9"/>
      <c r="BG5" s="9"/>
      <c r="BH5" s="9"/>
      <c r="BI5" s="9"/>
      <c r="BJ5" s="9"/>
      <c r="BK5" s="9"/>
      <c r="BL5" s="9"/>
      <c r="BM5" s="9"/>
      <c r="BN5" s="9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</row>
    <row r="6" spans="1:1021" ht="29.15" customHeight="1" thickBot="1" x14ac:dyDescent="0.4">
      <c r="A6" s="548" t="s">
        <v>270</v>
      </c>
      <c r="B6" s="549"/>
      <c r="C6" s="386">
        <f ca="1">TODAY()</f>
        <v>43881</v>
      </c>
      <c r="D6" s="387"/>
      <c r="E6" s="387"/>
      <c r="F6" s="387"/>
      <c r="G6" s="388"/>
      <c r="H6" s="382"/>
      <c r="I6" s="382"/>
      <c r="J6" s="382"/>
      <c r="K6" s="383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5"/>
      <c r="Z6" s="369"/>
      <c r="AA6" s="370" t="s">
        <v>10</v>
      </c>
      <c r="AB6" s="371"/>
      <c r="AC6" s="8"/>
      <c r="AD6" s="8"/>
      <c r="AE6" s="8"/>
      <c r="AG6" s="10"/>
      <c r="AH6" s="9"/>
      <c r="AI6" s="9"/>
      <c r="BE6" s="2"/>
    </row>
    <row r="7" spans="1:1021" ht="20.149999999999999" customHeight="1" x14ac:dyDescent="0.35">
      <c r="A7" s="389" t="s">
        <v>0</v>
      </c>
      <c r="B7" s="390"/>
      <c r="C7" s="384"/>
      <c r="D7" s="389" t="s">
        <v>215</v>
      </c>
      <c r="E7" s="35"/>
      <c r="F7" s="390"/>
      <c r="G7" s="391"/>
      <c r="H7" s="136"/>
      <c r="I7" s="384"/>
      <c r="J7" s="384"/>
      <c r="K7" s="385"/>
      <c r="L7" s="16"/>
      <c r="M7" s="5"/>
      <c r="N7" s="5"/>
      <c r="O7" s="5"/>
      <c r="P7" s="5"/>
      <c r="Q7" s="5"/>
      <c r="R7" s="5"/>
      <c r="S7" s="5"/>
      <c r="T7" s="16"/>
      <c r="U7" s="16"/>
      <c r="V7" s="16"/>
      <c r="W7" s="16"/>
      <c r="X7" s="16"/>
      <c r="Y7" s="16"/>
      <c r="Z7" s="372"/>
      <c r="AA7" s="370" t="s">
        <v>12</v>
      </c>
      <c r="AB7" s="373"/>
      <c r="AC7" s="9"/>
      <c r="AD7" s="9"/>
      <c r="AE7" s="9"/>
      <c r="AF7" s="9"/>
      <c r="AH7" s="9"/>
      <c r="AI7" s="9"/>
      <c r="BE7" s="2"/>
    </row>
    <row r="8" spans="1:1021" ht="14.15" customHeight="1" x14ac:dyDescent="0.35">
      <c r="A8" s="44" t="s">
        <v>258</v>
      </c>
      <c r="B8" s="42"/>
      <c r="C8" s="42"/>
      <c r="D8" s="493" t="s">
        <v>271</v>
      </c>
      <c r="E8" s="493"/>
      <c r="F8" s="493"/>
      <c r="G8" s="493"/>
      <c r="H8" s="493"/>
      <c r="I8" s="493"/>
      <c r="J8" s="493"/>
      <c r="K8" s="494"/>
      <c r="L8" s="15"/>
      <c r="M8" s="5"/>
      <c r="N8" s="5"/>
      <c r="O8" s="5"/>
      <c r="P8" s="5"/>
      <c r="Q8" s="5"/>
      <c r="R8" s="5"/>
      <c r="S8" s="5"/>
      <c r="T8" s="15"/>
      <c r="U8" s="15"/>
      <c r="V8" s="15"/>
      <c r="W8" s="15"/>
      <c r="X8" s="15"/>
      <c r="Y8" s="16"/>
      <c r="Z8" s="372" t="s">
        <v>19</v>
      </c>
      <c r="AA8" s="370"/>
      <c r="AB8" s="373"/>
      <c r="AC8" s="9"/>
      <c r="AD8" s="9"/>
      <c r="AE8" s="9"/>
      <c r="AF8" s="9"/>
      <c r="AH8" s="9"/>
      <c r="AI8" s="9"/>
      <c r="BE8" s="2"/>
    </row>
    <row r="9" spans="1:1021" ht="14.15" customHeight="1" x14ac:dyDescent="0.3">
      <c r="A9" s="44" t="s">
        <v>311</v>
      </c>
      <c r="B9" s="42"/>
      <c r="C9" s="42"/>
      <c r="D9" s="493"/>
      <c r="E9" s="493"/>
      <c r="F9" s="493"/>
      <c r="G9" s="493"/>
      <c r="H9" s="493"/>
      <c r="I9" s="493"/>
      <c r="J9" s="493"/>
      <c r="K9" s="494"/>
      <c r="L9" s="15"/>
      <c r="M9" s="5"/>
      <c r="N9" s="5"/>
      <c r="O9" s="5"/>
      <c r="P9" s="5"/>
      <c r="Q9" s="5"/>
      <c r="R9" s="5"/>
      <c r="S9" s="5"/>
      <c r="T9" s="15"/>
      <c r="U9" s="15"/>
      <c r="V9" s="15"/>
      <c r="W9" s="15"/>
      <c r="X9" s="15"/>
      <c r="Y9" s="15"/>
      <c r="Z9" s="372"/>
      <c r="AA9" s="370" t="s">
        <v>16</v>
      </c>
      <c r="AB9" s="373"/>
      <c r="AC9" s="9"/>
      <c r="AD9" s="9"/>
      <c r="AE9" s="9"/>
      <c r="AF9" s="9"/>
      <c r="AH9" s="9"/>
      <c r="AI9" s="9"/>
      <c r="BE9" s="2"/>
    </row>
    <row r="10" spans="1:1021" ht="14.15" customHeight="1" x14ac:dyDescent="0.35">
      <c r="A10" s="7"/>
      <c r="B10" s="7"/>
      <c r="C10" s="7"/>
      <c r="D10" s="392" t="s">
        <v>320</v>
      </c>
      <c r="E10" s="7"/>
      <c r="F10" s="7"/>
      <c r="H10" s="36"/>
      <c r="I10" s="40"/>
      <c r="J10" s="133"/>
      <c r="K10" s="135"/>
      <c r="M10" s="5"/>
      <c r="N10" s="5"/>
      <c r="O10" s="5"/>
      <c r="P10" s="5"/>
      <c r="Q10" s="5"/>
      <c r="R10" s="5"/>
      <c r="S10" s="5"/>
      <c r="Y10" s="15"/>
      <c r="Z10" s="372"/>
      <c r="AA10" s="370" t="s">
        <v>17</v>
      </c>
      <c r="AB10" s="373"/>
      <c r="AC10" s="9"/>
      <c r="AD10" s="9"/>
      <c r="AE10" s="9"/>
      <c r="AF10" s="9"/>
      <c r="AH10" s="9"/>
      <c r="AI10" s="9"/>
      <c r="BE10" s="2"/>
    </row>
    <row r="11" spans="1:1021" ht="20.149999999999999" customHeight="1" x14ac:dyDescent="0.35">
      <c r="A11" s="119" t="s">
        <v>1</v>
      </c>
      <c r="B11" s="44"/>
      <c r="C11" s="43"/>
      <c r="D11" s="43"/>
      <c r="E11" s="43"/>
      <c r="F11" s="43"/>
      <c r="G11" s="36"/>
      <c r="H11" s="36"/>
      <c r="I11" s="40"/>
      <c r="J11" s="133"/>
      <c r="K11" s="135"/>
      <c r="M11" s="5"/>
      <c r="N11" s="5"/>
      <c r="O11" s="5"/>
      <c r="P11" s="5"/>
      <c r="Q11" s="5"/>
      <c r="R11" s="5"/>
      <c r="S11" s="5"/>
      <c r="Y11" s="15"/>
      <c r="Z11" s="372"/>
      <c r="AA11" s="370" t="s">
        <v>20</v>
      </c>
      <c r="AB11" s="373"/>
      <c r="AC11" s="9"/>
      <c r="AD11" s="9"/>
      <c r="AE11" s="9"/>
      <c r="AF11" s="9"/>
      <c r="AH11" s="9"/>
      <c r="AI11" s="9"/>
      <c r="BE11" s="2"/>
    </row>
    <row r="12" spans="1:1021" ht="14.15" customHeight="1" x14ac:dyDescent="0.35">
      <c r="A12" s="116" t="s">
        <v>304</v>
      </c>
      <c r="B12" s="37"/>
      <c r="C12" s="37"/>
      <c r="D12" s="37"/>
      <c r="E12" s="37"/>
      <c r="F12" s="133"/>
      <c r="G12" s="36"/>
      <c r="H12" s="36"/>
      <c r="I12" s="133"/>
      <c r="J12" s="133"/>
      <c r="K12" s="135"/>
      <c r="M12" s="5"/>
      <c r="N12" s="5"/>
      <c r="O12" s="5"/>
      <c r="P12" s="5"/>
      <c r="Q12" s="5"/>
      <c r="R12" s="5"/>
      <c r="S12" s="5"/>
      <c r="Z12" s="372" t="s">
        <v>283</v>
      </c>
      <c r="AA12" s="370" t="s">
        <v>21</v>
      </c>
      <c r="AB12" s="373"/>
      <c r="AC12" s="9"/>
      <c r="AD12" s="9"/>
      <c r="AE12" s="9"/>
      <c r="AF12" s="9"/>
      <c r="AH12" s="9"/>
      <c r="AI12" s="9"/>
      <c r="BE12" s="2"/>
    </row>
    <row r="13" spans="1:1021" s="25" customFormat="1" ht="14.5" x14ac:dyDescent="0.35">
      <c r="A13" s="117" t="s">
        <v>305</v>
      </c>
      <c r="B13" s="39"/>
      <c r="C13" s="39"/>
      <c r="D13" s="39"/>
      <c r="E13" s="39"/>
      <c r="F13" s="133"/>
      <c r="G13" s="42"/>
      <c r="H13" s="42"/>
      <c r="I13" s="42"/>
      <c r="J13" s="42"/>
      <c r="K13" s="139"/>
      <c r="L13" s="20"/>
      <c r="M13" s="5"/>
      <c r="N13" s="5"/>
      <c r="O13" s="5"/>
      <c r="P13" s="5"/>
      <c r="Q13" s="5"/>
      <c r="R13" s="5"/>
      <c r="S13" s="5"/>
      <c r="T13" s="20"/>
      <c r="U13" s="20"/>
      <c r="V13" s="20"/>
      <c r="W13" s="20"/>
      <c r="X13" s="20"/>
      <c r="Y13" s="21"/>
      <c r="Z13" s="372"/>
      <c r="AA13" s="375"/>
      <c r="AB13" s="374"/>
      <c r="AC13" s="23"/>
      <c r="AD13" s="23"/>
      <c r="AE13" s="23"/>
      <c r="AF13" s="23"/>
      <c r="AG13" s="24"/>
      <c r="AH13" s="23"/>
      <c r="AI13" s="23"/>
      <c r="AJ13" s="24"/>
      <c r="AK13" s="24"/>
      <c r="AL13" s="24"/>
      <c r="AM13" s="24"/>
      <c r="AN13" s="24"/>
      <c r="AO13" s="24"/>
      <c r="AP13" s="24"/>
      <c r="AQ13" s="24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</row>
    <row r="14" spans="1:1021" ht="14.5" x14ac:dyDescent="0.35">
      <c r="A14" s="118" t="s">
        <v>306</v>
      </c>
      <c r="B14" s="41"/>
      <c r="C14" s="41"/>
      <c r="D14" s="41"/>
      <c r="E14" s="41"/>
      <c r="F14" s="42"/>
      <c r="G14" s="42"/>
      <c r="H14" s="42"/>
      <c r="I14" s="42"/>
      <c r="J14" s="137"/>
      <c r="K14" s="138"/>
      <c r="L14" s="14"/>
      <c r="M14" s="5"/>
      <c r="N14" s="5"/>
      <c r="O14" s="5"/>
      <c r="P14" s="5"/>
      <c r="Q14" s="5"/>
      <c r="R14" s="5"/>
      <c r="S14" s="5"/>
      <c r="T14" s="14"/>
      <c r="U14" s="14"/>
      <c r="V14" s="14"/>
      <c r="W14" s="14"/>
      <c r="X14" s="14"/>
      <c r="Y14" s="14"/>
      <c r="Z14" s="369"/>
      <c r="AB14" s="373"/>
      <c r="AC14" s="9"/>
      <c r="AD14" s="9"/>
      <c r="AE14" s="9"/>
      <c r="AF14" s="9"/>
      <c r="AH14" s="9"/>
      <c r="AI14" s="9"/>
      <c r="BE14" s="2"/>
    </row>
    <row r="15" spans="1:1021" ht="14.15" customHeight="1" thickBot="1" x14ac:dyDescent="0.35">
      <c r="A15" s="120"/>
      <c r="B15" s="44"/>
      <c r="C15" s="42"/>
      <c r="D15" s="42"/>
      <c r="E15" s="42"/>
      <c r="F15" s="42"/>
      <c r="G15" s="42"/>
      <c r="H15" s="42"/>
      <c r="I15" s="134"/>
      <c r="J15" s="134"/>
      <c r="K15" s="135"/>
      <c r="M15" s="5"/>
      <c r="N15" s="5"/>
      <c r="O15" s="5"/>
      <c r="P15" s="5"/>
      <c r="Q15" s="5"/>
      <c r="R15" s="5"/>
      <c r="S15" s="5"/>
      <c r="Y15" s="14"/>
      <c r="AA15" s="370"/>
      <c r="AB15" s="373"/>
      <c r="AC15" s="8"/>
      <c r="AD15" s="8"/>
      <c r="AE15" s="8"/>
      <c r="AW15" s="8"/>
      <c r="BE15" s="2"/>
    </row>
    <row r="16" spans="1:1021" ht="23.5" x14ac:dyDescent="0.3">
      <c r="A16" s="121" t="s">
        <v>2</v>
      </c>
      <c r="B16" s="46"/>
      <c r="C16" s="47"/>
      <c r="D16" s="46"/>
      <c r="E16" s="48"/>
      <c r="F16" s="48"/>
      <c r="G16" s="48"/>
      <c r="H16" s="48"/>
      <c r="I16" s="48"/>
      <c r="J16" s="48"/>
      <c r="K16" s="92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AA16" s="370" t="s">
        <v>225</v>
      </c>
      <c r="AB16" s="370"/>
      <c r="AC16" s="8"/>
      <c r="AD16" s="8"/>
      <c r="AE16" s="8"/>
      <c r="AW16" s="8"/>
      <c r="BE16" s="2"/>
    </row>
    <row r="17" spans="1:1021" ht="9" customHeight="1" x14ac:dyDescent="0.3">
      <c r="A17" s="30"/>
      <c r="B17" s="31"/>
      <c r="C17" s="49"/>
      <c r="D17" s="40"/>
      <c r="E17" s="31"/>
      <c r="F17" s="31"/>
      <c r="G17" s="31"/>
      <c r="H17" s="31"/>
      <c r="I17" s="31"/>
      <c r="J17" s="31"/>
      <c r="K17" s="34"/>
      <c r="M17" s="11"/>
      <c r="N17" s="11"/>
      <c r="O17" s="11"/>
      <c r="P17" s="11"/>
      <c r="Q17" s="11"/>
      <c r="R17" s="11"/>
      <c r="S17" s="11"/>
      <c r="Y17" s="5"/>
      <c r="AA17" s="370" t="s">
        <v>22</v>
      </c>
      <c r="AB17" s="370"/>
      <c r="AC17" s="8"/>
      <c r="AD17" s="8"/>
      <c r="AE17" s="8"/>
      <c r="AW17" s="2"/>
      <c r="BE17" s="2"/>
    </row>
    <row r="18" spans="1:1021" ht="14.5" x14ac:dyDescent="0.3">
      <c r="A18" s="122"/>
      <c r="B18" s="50" t="s">
        <v>3</v>
      </c>
      <c r="C18" s="51" t="s">
        <v>4</v>
      </c>
      <c r="D18" s="40"/>
      <c r="E18" s="31"/>
      <c r="F18" s="31"/>
      <c r="G18" s="31"/>
      <c r="H18" s="31"/>
      <c r="I18" s="31"/>
      <c r="J18" s="31"/>
      <c r="K18" s="34"/>
      <c r="L18" s="11"/>
      <c r="M18" s="5"/>
      <c r="N18" s="5"/>
      <c r="O18" s="5"/>
      <c r="P18" s="5"/>
      <c r="Q18" s="5"/>
      <c r="R18" s="5"/>
      <c r="S18" s="5"/>
      <c r="T18" s="11"/>
      <c r="U18" s="11"/>
      <c r="V18" s="11"/>
      <c r="W18" s="11"/>
      <c r="X18" s="11"/>
      <c r="Y18" s="5"/>
      <c r="Z18" s="369"/>
      <c r="AA18" s="370" t="s">
        <v>262</v>
      </c>
      <c r="AB18" s="370"/>
      <c r="AC18" s="8"/>
      <c r="AD18" s="8"/>
      <c r="AE18" s="8"/>
      <c r="AW18" s="2"/>
      <c r="BE18" s="2"/>
    </row>
    <row r="19" spans="1:1021" ht="14.5" x14ac:dyDescent="0.3">
      <c r="A19" s="80"/>
      <c r="B19" s="52"/>
      <c r="C19" s="53"/>
      <c r="D19" s="40"/>
      <c r="E19" s="31"/>
      <c r="F19" s="31"/>
      <c r="G19" s="31"/>
      <c r="H19" s="31"/>
      <c r="I19" s="31"/>
      <c r="J19" s="31"/>
      <c r="K19" s="34"/>
      <c r="L19" s="5"/>
      <c r="M19" s="11"/>
      <c r="N19" s="11"/>
      <c r="O19" s="11"/>
      <c r="P19" s="11"/>
      <c r="Q19" s="11"/>
      <c r="R19" s="11"/>
      <c r="S19" s="11"/>
      <c r="T19" s="5"/>
      <c r="U19" s="5"/>
      <c r="V19" s="5"/>
      <c r="W19" s="5"/>
      <c r="X19" s="5"/>
      <c r="Y19" s="11"/>
      <c r="Z19" s="369" t="s">
        <v>13</v>
      </c>
      <c r="AA19" s="370" t="s">
        <v>263</v>
      </c>
      <c r="AB19" s="370"/>
      <c r="AC19" s="8"/>
      <c r="AD19" s="8"/>
      <c r="AE19" s="8"/>
      <c r="AW19" s="2"/>
      <c r="BE19" s="2"/>
    </row>
    <row r="20" spans="1:1021" ht="14.5" x14ac:dyDescent="0.3">
      <c r="A20" s="80"/>
      <c r="B20" s="54" t="s">
        <v>7</v>
      </c>
      <c r="C20" s="55"/>
      <c r="D20" s="56" t="s">
        <v>8</v>
      </c>
      <c r="E20" s="31"/>
      <c r="F20" s="31"/>
      <c r="G20" s="31"/>
      <c r="H20" s="31"/>
      <c r="I20" s="31"/>
      <c r="J20" s="31"/>
      <c r="K20" s="34"/>
      <c r="L20" s="5"/>
      <c r="M20" s="7"/>
      <c r="N20" s="7"/>
      <c r="O20" s="7"/>
      <c r="P20" s="7"/>
      <c r="Q20" s="7"/>
      <c r="R20" s="7"/>
      <c r="S20" s="7"/>
      <c r="T20" s="5"/>
      <c r="U20" s="5"/>
      <c r="V20" s="5"/>
      <c r="W20" s="5"/>
      <c r="X20" s="5"/>
      <c r="Y20" s="5"/>
      <c r="Z20" s="369"/>
      <c r="AA20" s="370"/>
      <c r="AB20" s="370"/>
      <c r="AC20" s="8"/>
      <c r="AD20" s="8"/>
      <c r="AE20" s="8"/>
      <c r="AW20" s="2"/>
      <c r="BE20" s="2"/>
    </row>
    <row r="21" spans="1:1021" ht="14.5" x14ac:dyDescent="0.3">
      <c r="A21" s="80"/>
      <c r="B21" s="52"/>
      <c r="C21" s="53"/>
      <c r="D21" s="40"/>
      <c r="E21" s="31"/>
      <c r="F21" s="31"/>
      <c r="G21" s="31"/>
      <c r="H21" s="31"/>
      <c r="I21" s="31"/>
      <c r="J21" s="31"/>
      <c r="K21" s="34"/>
      <c r="L21" s="5"/>
      <c r="M21" s="7"/>
      <c r="N21" s="7"/>
      <c r="O21" s="7"/>
      <c r="P21" s="7"/>
      <c r="Q21" s="7"/>
      <c r="R21" s="7"/>
      <c r="S21" s="7"/>
      <c r="T21" s="5"/>
      <c r="U21" s="5"/>
      <c r="V21" s="5"/>
      <c r="W21" s="5"/>
      <c r="X21" s="5"/>
      <c r="Y21" s="5"/>
      <c r="Z21" s="369" t="s">
        <v>32</v>
      </c>
      <c r="AA21" s="373"/>
      <c r="AB21" s="370"/>
      <c r="AC21" s="8"/>
      <c r="AD21" s="8"/>
      <c r="AE21" s="8"/>
      <c r="AW21" s="2"/>
      <c r="BE21" s="2"/>
    </row>
    <row r="22" spans="1:1021" ht="14.5" x14ac:dyDescent="0.3">
      <c r="A22" s="80"/>
      <c r="B22" s="54" t="s">
        <v>234</v>
      </c>
      <c r="C22" s="55">
        <v>6000</v>
      </c>
      <c r="D22" s="56" t="s">
        <v>8</v>
      </c>
      <c r="E22" s="31"/>
      <c r="F22" s="31"/>
      <c r="G22" s="31"/>
      <c r="H22" s="31"/>
      <c r="I22" s="31"/>
      <c r="J22" s="31"/>
      <c r="K22" s="34"/>
      <c r="L22" s="5"/>
      <c r="M22" s="7"/>
      <c r="N22" s="7"/>
      <c r="O22" s="7"/>
      <c r="P22" s="7"/>
      <c r="Q22" s="7"/>
      <c r="R22" s="7"/>
      <c r="S22" s="7"/>
      <c r="T22" s="5"/>
      <c r="U22" s="5"/>
      <c r="V22" s="5"/>
      <c r="W22" s="5"/>
      <c r="X22" s="5"/>
      <c r="Y22" s="5"/>
      <c r="Z22" s="369"/>
      <c r="AA22" s="377" t="s">
        <v>5</v>
      </c>
      <c r="AB22" s="370"/>
      <c r="AC22" s="8"/>
      <c r="AD22" s="8"/>
      <c r="AE22" s="8"/>
      <c r="AW22" s="2"/>
      <c r="BE22" s="2"/>
    </row>
    <row r="23" spans="1:1021" ht="14.5" x14ac:dyDescent="0.3">
      <c r="A23" s="80"/>
      <c r="B23" s="57" t="s">
        <v>298</v>
      </c>
      <c r="C23" s="53"/>
      <c r="D23" s="40"/>
      <c r="E23" s="31"/>
      <c r="F23" s="31"/>
      <c r="G23" s="31"/>
      <c r="H23" s="31"/>
      <c r="I23" s="31"/>
      <c r="J23" s="31"/>
      <c r="K23" s="34"/>
      <c r="L23" s="5"/>
      <c r="M23" s="7"/>
      <c r="N23" s="7"/>
      <c r="O23" s="7"/>
      <c r="P23" s="7"/>
      <c r="Q23" s="7"/>
      <c r="R23" s="7"/>
      <c r="S23" s="7"/>
      <c r="T23" s="5"/>
      <c r="U23" s="5"/>
      <c r="V23" s="5"/>
      <c r="W23" s="5"/>
      <c r="X23" s="5"/>
      <c r="Y23" s="5"/>
      <c r="Z23" s="369"/>
      <c r="AA23" s="377" t="s">
        <v>348</v>
      </c>
      <c r="AB23" s="370"/>
      <c r="AC23" s="8"/>
      <c r="AD23" s="8"/>
      <c r="AE23" s="8"/>
      <c r="AW23" s="2"/>
      <c r="BE23" s="2"/>
    </row>
    <row r="24" spans="1:1021" ht="14.5" x14ac:dyDescent="0.3">
      <c r="A24" s="80"/>
      <c r="B24" s="54" t="s">
        <v>216</v>
      </c>
      <c r="C24" s="55">
        <v>7</v>
      </c>
      <c r="D24" s="58"/>
      <c r="E24" s="31"/>
      <c r="F24" s="31"/>
      <c r="G24" s="31"/>
      <c r="H24" s="31"/>
      <c r="I24" s="31"/>
      <c r="J24" s="31"/>
      <c r="K24" s="34"/>
      <c r="L24" s="5"/>
      <c r="M24" s="7"/>
      <c r="N24" s="7"/>
      <c r="O24" s="7"/>
      <c r="P24" s="7"/>
      <c r="Q24" s="7"/>
      <c r="R24" s="7"/>
      <c r="S24" s="7"/>
      <c r="T24" s="5"/>
      <c r="U24" s="5"/>
      <c r="V24" s="5"/>
      <c r="W24" s="5"/>
      <c r="X24" s="5"/>
      <c r="Y24" s="5"/>
      <c r="Z24" s="372"/>
      <c r="AA24" s="377" t="s">
        <v>218</v>
      </c>
      <c r="AB24" s="370"/>
      <c r="AC24" s="8"/>
      <c r="AD24" s="8"/>
      <c r="AE24" s="8"/>
      <c r="AW24" s="2"/>
      <c r="BE24" s="2"/>
    </row>
    <row r="25" spans="1:1021" ht="16.5" customHeight="1" x14ac:dyDescent="0.3">
      <c r="A25" s="80"/>
      <c r="B25" s="54" t="s">
        <v>259</v>
      </c>
      <c r="C25" s="55"/>
      <c r="D25" s="40"/>
      <c r="E25" s="31"/>
      <c r="F25" s="31"/>
      <c r="G25" s="31"/>
      <c r="H25" s="31"/>
      <c r="I25" s="31"/>
      <c r="J25" s="31"/>
      <c r="K25" s="34"/>
      <c r="L25" s="5"/>
      <c r="M25" s="7"/>
      <c r="N25" s="7"/>
      <c r="O25" s="7"/>
      <c r="P25" s="7"/>
      <c r="Q25" s="7"/>
      <c r="R25" s="7"/>
      <c r="S25" s="7"/>
      <c r="T25" s="5"/>
      <c r="U25" s="5"/>
      <c r="V25" s="5"/>
      <c r="W25" s="5"/>
      <c r="X25" s="5"/>
      <c r="Y25" s="5"/>
      <c r="Z25" s="376" t="s">
        <v>281</v>
      </c>
      <c r="AA25" s="377" t="s">
        <v>307</v>
      </c>
      <c r="AB25" s="370"/>
      <c r="AC25" s="8"/>
      <c r="AD25" s="8"/>
      <c r="AE25" s="8"/>
      <c r="AW25" s="2"/>
      <c r="BE25" s="2"/>
    </row>
    <row r="26" spans="1:1021" ht="14.5" x14ac:dyDescent="0.3">
      <c r="A26" s="80"/>
      <c r="B26" s="54" t="s">
        <v>260</v>
      </c>
      <c r="C26" s="55"/>
      <c r="D26" s="40"/>
      <c r="E26" s="31"/>
      <c r="F26" s="31"/>
      <c r="G26" s="31"/>
      <c r="H26" s="31"/>
      <c r="I26" s="31"/>
      <c r="J26" s="31"/>
      <c r="K26" s="34"/>
      <c r="L26" s="5"/>
      <c r="M26" s="7"/>
      <c r="N26" s="7"/>
      <c r="O26" s="7"/>
      <c r="P26" s="7"/>
      <c r="Q26" s="7"/>
      <c r="R26" s="7"/>
      <c r="S26" s="7"/>
      <c r="T26" s="5"/>
      <c r="U26" s="5"/>
      <c r="V26" s="5"/>
      <c r="W26" s="5"/>
      <c r="X26" s="5"/>
      <c r="Y26" s="5"/>
      <c r="Z26" s="376"/>
      <c r="AA26" s="377" t="s">
        <v>217</v>
      </c>
      <c r="AB26" s="370"/>
      <c r="AC26" s="8"/>
      <c r="AD26" s="8"/>
      <c r="AE26" s="8"/>
      <c r="AW26" s="2"/>
      <c r="BE26" s="2"/>
    </row>
    <row r="27" spans="1:1021" ht="14.5" x14ac:dyDescent="0.3">
      <c r="A27" s="80"/>
      <c r="B27" s="54" t="s">
        <v>11</v>
      </c>
      <c r="C27" s="59"/>
      <c r="D27" s="40"/>
      <c r="E27" s="31"/>
      <c r="F27" s="31"/>
      <c r="G27" s="31"/>
      <c r="H27" s="31"/>
      <c r="I27" s="31"/>
      <c r="J27" s="31"/>
      <c r="K27" s="34"/>
      <c r="L27" s="5"/>
      <c r="M27" s="7"/>
      <c r="N27" s="7"/>
      <c r="O27" s="7"/>
      <c r="P27" s="7"/>
      <c r="Q27" s="7"/>
      <c r="R27" s="7"/>
      <c r="S27" s="7"/>
      <c r="T27" s="5"/>
      <c r="U27" s="5"/>
      <c r="V27" s="5"/>
      <c r="W27" s="5"/>
      <c r="X27" s="5"/>
      <c r="Y27" s="5"/>
      <c r="Z27" s="376"/>
      <c r="AA27" s="370"/>
      <c r="AB27" s="373"/>
      <c r="AC27" s="9"/>
      <c r="AD27" s="8"/>
      <c r="AF27" s="3"/>
      <c r="AG27" s="3"/>
      <c r="AS27" s="2"/>
      <c r="AT27" s="2"/>
      <c r="AW27" s="2"/>
      <c r="BE27" s="2"/>
      <c r="AMG27" s="4"/>
    </row>
    <row r="28" spans="1:1021" ht="14.5" x14ac:dyDescent="0.35">
      <c r="A28" s="123"/>
      <c r="B28" s="60" t="s">
        <v>13</v>
      </c>
      <c r="C28" s="61"/>
      <c r="D28" s="62"/>
      <c r="E28" s="31"/>
      <c r="F28" s="31"/>
      <c r="G28" s="31"/>
      <c r="H28" s="31"/>
      <c r="I28" s="31"/>
      <c r="J28" s="31"/>
      <c r="K28" s="34"/>
      <c r="L28" s="5"/>
      <c r="M28" s="7"/>
      <c r="N28" s="7"/>
      <c r="O28" s="7"/>
      <c r="P28" s="7"/>
      <c r="Q28" s="7"/>
      <c r="R28" s="7"/>
      <c r="S28" s="7"/>
      <c r="T28" s="5"/>
      <c r="U28" s="5"/>
      <c r="V28" s="5"/>
      <c r="W28" s="5"/>
      <c r="X28" s="5"/>
      <c r="Y28" s="5"/>
      <c r="Z28" s="376"/>
      <c r="AA28" s="378" t="s">
        <v>5</v>
      </c>
      <c r="AB28" s="370"/>
      <c r="AC28" s="2"/>
      <c r="AD28" s="2"/>
      <c r="AE28" s="2"/>
      <c r="AF28" s="2"/>
      <c r="AG28" s="2"/>
      <c r="AS28" s="2"/>
      <c r="AT28" s="2"/>
      <c r="AW28" s="2"/>
      <c r="BE28" s="2"/>
      <c r="AMG28" s="4"/>
    </row>
    <row r="29" spans="1:1021" ht="14.5" x14ac:dyDescent="0.35">
      <c r="A29" s="80"/>
      <c r="B29" s="63" t="str">
        <f>IF(C18=AA1,"E1: RT-5%, E2 : RT-10%, E3 : RT-20%, E4 : BEPOS", IF(C18=AA2,"E1: RT-15%, E2 : RT-3%, E3 : RT-40%, E4 : BEPOS",""))</f>
        <v>E1: RT-5%, E2 : RT-10%, E3 : RT-20%, E4 : BEPOS</v>
      </c>
      <c r="C29" s="49"/>
      <c r="D29" s="52"/>
      <c r="E29" s="31"/>
      <c r="F29" s="31"/>
      <c r="G29" s="31"/>
      <c r="H29" s="31"/>
      <c r="I29" s="31"/>
      <c r="J29" s="31"/>
      <c r="K29" s="34"/>
      <c r="L29" s="5"/>
      <c r="M29" s="7"/>
      <c r="N29" s="7"/>
      <c r="O29" s="7"/>
      <c r="P29" s="7"/>
      <c r="Q29" s="7"/>
      <c r="R29" s="7"/>
      <c r="S29" s="7"/>
      <c r="T29" s="5"/>
      <c r="U29" s="5"/>
      <c r="V29" s="5"/>
      <c r="W29" s="5"/>
      <c r="X29" s="5"/>
      <c r="Y29" s="5"/>
      <c r="Z29" s="376"/>
      <c r="AA29" s="378" t="s">
        <v>226</v>
      </c>
      <c r="AB29" s="370"/>
      <c r="AC29" s="2"/>
      <c r="AD29" s="2"/>
      <c r="AE29" s="2"/>
      <c r="AF29" s="2"/>
      <c r="AG29" s="2"/>
      <c r="AS29" s="2"/>
      <c r="AT29" s="2"/>
      <c r="AW29" s="2"/>
      <c r="BE29" s="2"/>
      <c r="AMG29" s="4"/>
    </row>
    <row r="30" spans="1:1021" ht="9" customHeight="1" x14ac:dyDescent="0.35">
      <c r="A30" s="124"/>
      <c r="B30" s="45"/>
      <c r="C30" s="38"/>
      <c r="D30" s="45"/>
      <c r="E30" s="31"/>
      <c r="F30" s="31"/>
      <c r="G30" s="31"/>
      <c r="H30" s="31"/>
      <c r="I30" s="31"/>
      <c r="J30" s="31"/>
      <c r="K30" s="34"/>
      <c r="L30" s="5"/>
      <c r="M30" s="7"/>
      <c r="N30" s="7"/>
      <c r="O30" s="7"/>
      <c r="P30" s="7"/>
      <c r="Q30" s="7"/>
      <c r="R30" s="7"/>
      <c r="S30" s="7"/>
      <c r="T30" s="5"/>
      <c r="U30" s="5"/>
      <c r="V30" s="5"/>
      <c r="W30" s="5"/>
      <c r="X30" s="5"/>
      <c r="Y30" s="5"/>
      <c r="Z30" s="376"/>
      <c r="AA30" s="378" t="s">
        <v>240</v>
      </c>
      <c r="AB30" s="370"/>
      <c r="AC30" s="2"/>
      <c r="AD30" s="2"/>
      <c r="AE30" s="2"/>
      <c r="AF30" s="2"/>
      <c r="AG30" s="2"/>
      <c r="AS30" s="2"/>
      <c r="AT30" s="2"/>
      <c r="AW30" s="2"/>
      <c r="BE30" s="2"/>
      <c r="AMG30" s="4"/>
    </row>
    <row r="31" spans="1:1021" ht="21" x14ac:dyDescent="0.3">
      <c r="A31" s="125" t="s">
        <v>14</v>
      </c>
      <c r="B31" s="52"/>
      <c r="C31" s="49"/>
      <c r="D31" s="52"/>
      <c r="E31" s="31"/>
      <c r="F31" s="31"/>
      <c r="G31" s="31"/>
      <c r="H31" s="497" t="s">
        <v>299</v>
      </c>
      <c r="I31" s="497"/>
      <c r="J31" s="497"/>
      <c r="K31" s="34"/>
      <c r="L31" s="5"/>
      <c r="M31" s="7"/>
      <c r="N31" s="7"/>
      <c r="O31" s="7"/>
      <c r="P31" s="7"/>
      <c r="Q31" s="7"/>
      <c r="R31" s="7"/>
      <c r="S31" s="7"/>
      <c r="T31" s="5"/>
      <c r="U31" s="5"/>
      <c r="V31" s="5"/>
      <c r="W31" s="5"/>
      <c r="X31" s="5"/>
      <c r="Y31" s="5"/>
      <c r="Z31" s="376" t="s">
        <v>282</v>
      </c>
      <c r="AA31" s="378" t="s">
        <v>219</v>
      </c>
      <c r="AB31" s="370"/>
      <c r="AC31" s="2"/>
      <c r="AD31" s="2"/>
      <c r="AE31" s="2"/>
      <c r="AF31" s="2"/>
      <c r="AG31" s="2"/>
      <c r="AS31" s="2"/>
      <c r="AT31" s="2"/>
      <c r="AW31" s="2"/>
      <c r="BE31" s="2"/>
      <c r="AMG31" s="4"/>
    </row>
    <row r="32" spans="1:1021" ht="9" customHeight="1" x14ac:dyDescent="0.3">
      <c r="A32" s="80"/>
      <c r="B32" s="52"/>
      <c r="C32" s="49"/>
      <c r="D32" s="52"/>
      <c r="E32" s="64"/>
      <c r="F32" s="31"/>
      <c r="G32" s="31"/>
      <c r="H32" s="497"/>
      <c r="I32" s="497"/>
      <c r="J32" s="497"/>
      <c r="K32" s="34"/>
      <c r="L32" s="5"/>
      <c r="M32" s="7"/>
      <c r="N32" s="7"/>
      <c r="O32" s="7"/>
      <c r="P32" s="7"/>
      <c r="Q32" s="7"/>
      <c r="R32" s="7"/>
      <c r="S32" s="7"/>
      <c r="T32" s="5"/>
      <c r="U32" s="5"/>
      <c r="V32" s="5"/>
      <c r="W32" s="5"/>
      <c r="X32" s="5"/>
      <c r="Y32" s="5"/>
      <c r="Z32" s="376"/>
      <c r="AA32" s="370"/>
      <c r="AB32" s="370"/>
      <c r="AC32" s="2"/>
      <c r="AD32" s="2"/>
      <c r="AE32" s="2"/>
      <c r="AF32" s="2"/>
      <c r="AG32" s="2"/>
      <c r="AS32" s="2"/>
      <c r="AT32" s="2"/>
      <c r="AW32" s="2"/>
      <c r="BE32" s="2"/>
    </row>
    <row r="33" spans="1:57" ht="15" customHeight="1" x14ac:dyDescent="0.3">
      <c r="A33" s="80"/>
      <c r="B33" s="550" t="s">
        <v>18</v>
      </c>
      <c r="C33" s="499"/>
      <c r="D33" s="58"/>
      <c r="E33" s="65" t="s">
        <v>235</v>
      </c>
      <c r="F33" s="66"/>
      <c r="G33" s="381">
        <f>ROUND($C$33*F33,0)</f>
        <v>0</v>
      </c>
      <c r="H33" s="497" t="s">
        <v>319</v>
      </c>
      <c r="I33" s="497"/>
      <c r="J33" s="497"/>
      <c r="K33" s="34"/>
      <c r="L33" s="5"/>
      <c r="M33" s="7"/>
      <c r="N33" s="7"/>
      <c r="O33" s="7"/>
      <c r="P33" s="7"/>
      <c r="Q33" s="7"/>
      <c r="R33" s="7"/>
      <c r="S33" s="7"/>
      <c r="T33" s="5"/>
      <c r="U33" s="5"/>
      <c r="V33" s="5"/>
      <c r="W33" s="5"/>
      <c r="X33" s="5"/>
      <c r="Y33" s="5"/>
      <c r="Z33" s="376"/>
      <c r="AA33" s="379" t="s">
        <v>5</v>
      </c>
      <c r="AB33" s="370"/>
      <c r="AC33" s="2"/>
      <c r="AD33" s="2"/>
      <c r="AE33" s="2"/>
      <c r="AF33" s="2"/>
      <c r="AG33" s="2"/>
      <c r="AS33" s="2"/>
      <c r="AT33" s="2"/>
      <c r="AW33" s="2"/>
      <c r="BE33" s="2"/>
    </row>
    <row r="34" spans="1:57" ht="14.5" x14ac:dyDescent="0.3">
      <c r="A34" s="80"/>
      <c r="B34" s="551"/>
      <c r="C34" s="500"/>
      <c r="D34" s="58"/>
      <c r="E34" s="68" t="s">
        <v>236</v>
      </c>
      <c r="F34" s="69"/>
      <c r="G34" s="381">
        <f>ROUND($C$33*F34,0)</f>
        <v>0</v>
      </c>
      <c r="H34" s="497" t="s">
        <v>316</v>
      </c>
      <c r="I34" s="497"/>
      <c r="J34" s="497"/>
      <c r="K34" s="34"/>
      <c r="L34" s="5"/>
      <c r="M34" s="7"/>
      <c r="N34" s="7"/>
      <c r="O34" s="7"/>
      <c r="P34" s="7"/>
      <c r="Q34" s="7"/>
      <c r="R34" s="7"/>
      <c r="S34" s="7"/>
      <c r="T34" s="5"/>
      <c r="U34" s="5"/>
      <c r="V34" s="5"/>
      <c r="W34" s="5"/>
      <c r="X34" s="5"/>
      <c r="Y34" s="5"/>
      <c r="Z34" s="376"/>
      <c r="AA34" s="379" t="s">
        <v>308</v>
      </c>
      <c r="AB34" s="370"/>
      <c r="AC34" s="2"/>
      <c r="AD34" s="2"/>
      <c r="AE34" s="2"/>
      <c r="AF34" s="2"/>
      <c r="AG34" s="2"/>
      <c r="AS34" s="2"/>
      <c r="AT34" s="2"/>
      <c r="AW34" s="2"/>
      <c r="BE34" s="2"/>
    </row>
    <row r="35" spans="1:57" ht="15" customHeight="1" x14ac:dyDescent="0.3">
      <c r="A35" s="80"/>
      <c r="B35" s="31"/>
      <c r="C35" s="31"/>
      <c r="D35" s="52"/>
      <c r="E35" s="68" t="s">
        <v>237</v>
      </c>
      <c r="F35" s="69"/>
      <c r="G35" s="381">
        <f>ROUND($C$33*F35,0)</f>
        <v>0</v>
      </c>
      <c r="H35" s="497" t="s">
        <v>317</v>
      </c>
      <c r="I35" s="497"/>
      <c r="J35" s="497"/>
      <c r="K35" s="34"/>
      <c r="L35" s="5"/>
      <c r="M35" s="7"/>
      <c r="N35" s="7"/>
      <c r="O35" s="7"/>
      <c r="P35" s="7"/>
      <c r="Q35" s="7"/>
      <c r="R35" s="7"/>
      <c r="S35" s="7"/>
      <c r="T35" s="5"/>
      <c r="U35" s="5"/>
      <c r="V35" s="5"/>
      <c r="W35" s="5"/>
      <c r="X35" s="5"/>
      <c r="Y35" s="5"/>
      <c r="Z35" s="376"/>
      <c r="AA35" s="379" t="s">
        <v>220</v>
      </c>
      <c r="AB35" s="370"/>
      <c r="AC35" s="2"/>
      <c r="AD35" s="2"/>
      <c r="AE35" s="2"/>
      <c r="AF35" s="2"/>
      <c r="AG35" s="2"/>
      <c r="AS35" s="2"/>
      <c r="AT35" s="2"/>
      <c r="AW35" s="2"/>
      <c r="BE35" s="2"/>
    </row>
    <row r="36" spans="1:57" ht="14.5" x14ac:dyDescent="0.3">
      <c r="A36" s="80"/>
      <c r="B36" s="31"/>
      <c r="C36" s="31"/>
      <c r="D36" s="70">
        <f>ROUND(F33*$C$33,0)</f>
        <v>0</v>
      </c>
      <c r="E36" s="68" t="s">
        <v>238</v>
      </c>
      <c r="F36" s="69"/>
      <c r="G36" s="381">
        <f>ROUND($C$33*F36,0)</f>
        <v>0</v>
      </c>
      <c r="H36" s="497" t="s">
        <v>318</v>
      </c>
      <c r="I36" s="497"/>
      <c r="J36" s="497"/>
      <c r="K36" s="34"/>
      <c r="L36" s="11"/>
      <c r="M36" s="7"/>
      <c r="N36" s="7"/>
      <c r="O36" s="7"/>
      <c r="P36" s="7"/>
      <c r="Q36" s="7"/>
      <c r="R36" s="7"/>
      <c r="S36" s="7"/>
      <c r="T36" s="11"/>
      <c r="U36" s="11"/>
      <c r="V36" s="11"/>
      <c r="W36" s="11"/>
      <c r="X36" s="11"/>
      <c r="Y36" s="5"/>
      <c r="Z36" s="376" t="s">
        <v>35</v>
      </c>
      <c r="AA36" s="379"/>
      <c r="AB36" s="370"/>
      <c r="AC36" s="2"/>
      <c r="AD36" s="2"/>
      <c r="AE36" s="2"/>
      <c r="AF36" s="2"/>
      <c r="AG36" s="2"/>
      <c r="AS36" s="2"/>
      <c r="AT36" s="2"/>
      <c r="AW36" s="2"/>
      <c r="BE36" s="2"/>
    </row>
    <row r="37" spans="1:57" ht="14.5" x14ac:dyDescent="0.3">
      <c r="A37" s="80"/>
      <c r="B37" s="31"/>
      <c r="C37" s="31"/>
      <c r="D37" s="70">
        <f>ROUND(F34*$C$33,0)</f>
        <v>0</v>
      </c>
      <c r="E37" s="67" t="s">
        <v>239</v>
      </c>
      <c r="F37" s="71"/>
      <c r="G37" s="381">
        <f>ROUND($C$33*F37,0)</f>
        <v>0</v>
      </c>
      <c r="H37" s="497" t="s">
        <v>300</v>
      </c>
      <c r="I37" s="497"/>
      <c r="J37" s="497"/>
      <c r="K37" s="34"/>
      <c r="L37" s="5"/>
      <c r="M37" s="7"/>
      <c r="N37" s="7"/>
      <c r="O37" s="7"/>
      <c r="P37" s="7"/>
      <c r="Q37" s="7"/>
      <c r="R37" s="7"/>
      <c r="S37" s="7"/>
      <c r="T37" s="5"/>
      <c r="U37" s="5"/>
      <c r="V37" s="5"/>
      <c r="W37" s="5"/>
      <c r="X37" s="5"/>
      <c r="Y37" s="11"/>
      <c r="Z37" s="376"/>
      <c r="AA37" s="371"/>
      <c r="AB37" s="370"/>
      <c r="AC37" s="2"/>
      <c r="AD37" s="2"/>
      <c r="AE37" s="2"/>
      <c r="AF37" s="2"/>
      <c r="AG37" s="2"/>
      <c r="AS37" s="2"/>
      <c r="AT37" s="2"/>
      <c r="AW37" s="2"/>
      <c r="BE37" s="2"/>
    </row>
    <row r="38" spans="1:57" ht="14.5" x14ac:dyDescent="0.3">
      <c r="A38" s="80"/>
      <c r="B38" s="31"/>
      <c r="C38" s="132" t="str">
        <f>IF(OR(F38&gt;1,F38&lt;1),"Attention la somme des différents types de logement doit être de 100%.","")</f>
        <v>Attention la somme des différents types de logement doit être de 100%.</v>
      </c>
      <c r="D38" s="70">
        <f>ROUND(F35*$C$33,0)</f>
        <v>0</v>
      </c>
      <c r="E38" s="72" t="s">
        <v>264</v>
      </c>
      <c r="F38" s="73">
        <f>SUM(F33:F37)</f>
        <v>0</v>
      </c>
      <c r="G38" s="31"/>
      <c r="H38" s="31"/>
      <c r="I38" s="31"/>
      <c r="J38" s="31"/>
      <c r="K38" s="34"/>
      <c r="L38" s="11"/>
      <c r="M38" s="7"/>
      <c r="N38" s="7"/>
      <c r="O38" s="7"/>
      <c r="P38" s="7"/>
      <c r="Q38" s="7"/>
      <c r="R38" s="7"/>
      <c r="S38" s="7"/>
      <c r="T38" s="11"/>
      <c r="U38" s="11"/>
      <c r="V38" s="11"/>
      <c r="W38" s="11"/>
      <c r="X38" s="11"/>
      <c r="Y38" s="11"/>
      <c r="Z38" s="376"/>
      <c r="AA38" s="370" t="s">
        <v>249</v>
      </c>
      <c r="AB38" s="370"/>
      <c r="AC38" s="2"/>
      <c r="AD38" s="2"/>
      <c r="AE38" s="2"/>
      <c r="AF38" s="2"/>
      <c r="AG38" s="2"/>
      <c r="AS38" s="2"/>
      <c r="AT38" s="2"/>
      <c r="AW38" s="2"/>
      <c r="BE38" s="2"/>
    </row>
    <row r="39" spans="1:57" ht="15" thickBot="1" x14ac:dyDescent="0.4">
      <c r="A39" s="126"/>
      <c r="B39" s="74"/>
      <c r="C39" s="75"/>
      <c r="D39" s="75"/>
      <c r="E39" s="76"/>
      <c r="F39" s="77"/>
      <c r="G39" s="77"/>
      <c r="H39" s="77"/>
      <c r="I39" s="77"/>
      <c r="J39" s="77"/>
      <c r="K39" s="127"/>
      <c r="L39" s="7"/>
      <c r="M39" s="5"/>
      <c r="N39" s="5"/>
      <c r="O39" s="5"/>
      <c r="P39" s="5"/>
      <c r="Q39" s="5"/>
      <c r="R39" s="5"/>
      <c r="S39" s="5"/>
      <c r="T39" s="7"/>
      <c r="U39" s="7"/>
      <c r="V39" s="7"/>
      <c r="W39" s="7"/>
      <c r="X39" s="7"/>
      <c r="Y39" s="5"/>
      <c r="Z39" s="376"/>
      <c r="AA39" s="370" t="s">
        <v>231</v>
      </c>
      <c r="AB39" s="370"/>
      <c r="AC39" s="2"/>
      <c r="AD39" s="2"/>
      <c r="AE39" s="2"/>
      <c r="AF39" s="2"/>
      <c r="AG39" s="2"/>
      <c r="AS39" s="2"/>
      <c r="AT39" s="2"/>
      <c r="AW39" s="2"/>
      <c r="BE39" s="2"/>
    </row>
    <row r="40" spans="1:57" ht="22" customHeight="1" x14ac:dyDescent="0.3">
      <c r="A40" s="78" t="s">
        <v>24</v>
      </c>
      <c r="B40" s="52"/>
      <c r="C40" s="52"/>
      <c r="D40" s="40"/>
      <c r="E40" s="40"/>
      <c r="F40" s="40"/>
      <c r="G40" s="40"/>
      <c r="H40" s="40"/>
      <c r="I40" s="40"/>
      <c r="J40" s="40"/>
      <c r="K40" s="128"/>
      <c r="L40" s="7"/>
      <c r="M40" s="12"/>
      <c r="N40" s="12"/>
      <c r="O40" s="12"/>
      <c r="P40" s="12"/>
      <c r="Q40" s="12"/>
      <c r="R40" s="12"/>
      <c r="S40" s="12"/>
      <c r="T40" s="7"/>
      <c r="U40" s="7"/>
      <c r="V40" s="7"/>
      <c r="W40" s="7"/>
      <c r="X40" s="7"/>
      <c r="Y40" s="7"/>
      <c r="Z40" s="371"/>
      <c r="AA40" s="371"/>
      <c r="AB40" s="370"/>
      <c r="AC40" s="2"/>
      <c r="AD40" s="2"/>
      <c r="AE40" s="2"/>
      <c r="AF40" s="2"/>
      <c r="AG40" s="2"/>
      <c r="AS40" s="2"/>
      <c r="AT40" s="2"/>
      <c r="AW40" s="2"/>
      <c r="BE40" s="2"/>
    </row>
    <row r="41" spans="1:57" ht="18.5" x14ac:dyDescent="0.3">
      <c r="A41" s="80"/>
      <c r="B41" s="52"/>
      <c r="C41" s="31"/>
      <c r="D41" s="495"/>
      <c r="E41" s="495"/>
      <c r="F41" s="495"/>
      <c r="G41" s="495"/>
      <c r="H41" s="495"/>
      <c r="I41" s="495"/>
      <c r="J41" s="495"/>
      <c r="K41" s="496"/>
      <c r="L41" s="7"/>
      <c r="M41" s="6"/>
      <c r="N41" s="6"/>
      <c r="O41" s="6"/>
      <c r="P41" s="6"/>
      <c r="Q41" s="6"/>
      <c r="R41" s="6"/>
      <c r="S41" s="6"/>
      <c r="T41" s="7"/>
      <c r="U41" s="7"/>
      <c r="V41" s="7"/>
      <c r="W41" s="7"/>
      <c r="X41" s="7"/>
      <c r="Y41" s="7"/>
      <c r="Z41" s="376" t="s">
        <v>280</v>
      </c>
      <c r="AA41" s="370" t="s">
        <v>5</v>
      </c>
      <c r="AB41" s="370"/>
      <c r="AC41" s="2"/>
      <c r="AD41" s="2"/>
      <c r="AE41" s="2"/>
      <c r="AF41" s="2"/>
      <c r="AG41" s="2"/>
      <c r="AS41" s="2"/>
      <c r="AT41" s="2"/>
      <c r="AW41" s="2"/>
      <c r="BE41" s="2"/>
    </row>
    <row r="42" spans="1:57" ht="68.150000000000006" customHeight="1" x14ac:dyDescent="0.3">
      <c r="A42" s="81" t="s">
        <v>15</v>
      </c>
      <c r="B42" s="82" t="s">
        <v>19</v>
      </c>
      <c r="C42" s="83"/>
      <c r="D42" s="133"/>
      <c r="E42" s="133"/>
      <c r="F42" s="143"/>
      <c r="G42" s="133"/>
      <c r="H42" s="133"/>
      <c r="I42" s="142"/>
      <c r="J42" s="142"/>
      <c r="K42" s="144"/>
      <c r="L42" s="7"/>
      <c r="M42" s="6"/>
      <c r="N42" s="6"/>
      <c r="O42" s="6"/>
      <c r="P42" s="6"/>
      <c r="Q42" s="6"/>
      <c r="R42" s="6"/>
      <c r="S42" s="6"/>
      <c r="T42" s="7"/>
      <c r="U42" s="7"/>
      <c r="V42" s="7"/>
      <c r="W42" s="7"/>
      <c r="X42" s="7"/>
      <c r="Y42" s="7"/>
      <c r="Z42" s="376"/>
      <c r="AA42" s="370" t="s">
        <v>241</v>
      </c>
      <c r="AB42" s="370"/>
      <c r="AC42" s="2"/>
      <c r="AD42" s="2"/>
      <c r="AE42" s="2"/>
      <c r="AF42" s="2"/>
      <c r="AG42" s="2"/>
      <c r="AS42" s="2"/>
      <c r="AT42" s="2"/>
      <c r="AW42" s="2"/>
      <c r="BE42" s="2"/>
    </row>
    <row r="43" spans="1:57" ht="16" customHeight="1" x14ac:dyDescent="0.3">
      <c r="A43" s="140"/>
      <c r="B43" s="135"/>
      <c r="C43" s="141"/>
      <c r="D43" s="58"/>
      <c r="E43" s="58"/>
      <c r="F43" s="58"/>
      <c r="G43" s="133"/>
      <c r="H43" s="142"/>
      <c r="I43" s="142"/>
      <c r="J43" s="142"/>
      <c r="K43" s="135"/>
      <c r="L43" s="7"/>
      <c r="M43" s="12"/>
      <c r="N43" s="12"/>
      <c r="O43" s="12"/>
      <c r="P43" s="12"/>
      <c r="Q43" s="12"/>
      <c r="R43" s="12"/>
      <c r="S43" s="12"/>
      <c r="T43" s="7"/>
      <c r="U43" s="7"/>
      <c r="V43" s="7"/>
      <c r="W43" s="7"/>
      <c r="X43" s="7"/>
      <c r="Y43" s="7"/>
      <c r="Z43" s="371"/>
      <c r="AA43" s="370"/>
      <c r="AB43" s="370"/>
      <c r="AC43" s="2"/>
      <c r="AD43" s="2"/>
      <c r="AE43" s="2"/>
      <c r="AF43" s="2"/>
      <c r="AG43" s="2"/>
      <c r="AS43" s="2"/>
      <c r="AT43" s="2"/>
      <c r="BE43" s="2"/>
    </row>
    <row r="44" spans="1:57" ht="30" customHeight="1" x14ac:dyDescent="0.35">
      <c r="A44" s="504" t="s">
        <v>27</v>
      </c>
      <c r="B44" s="85" t="s">
        <v>29</v>
      </c>
      <c r="C44" s="86"/>
      <c r="D44" s="133"/>
      <c r="E44" s="552" t="s">
        <v>313</v>
      </c>
      <c r="F44" s="133"/>
      <c r="G44" s="133"/>
      <c r="H44" s="133"/>
      <c r="I44" s="133"/>
      <c r="J44" s="145"/>
      <c r="K44" s="135"/>
      <c r="L44" s="7"/>
      <c r="M44" s="6"/>
      <c r="N44" s="6"/>
      <c r="O44" s="6"/>
      <c r="P44" s="6"/>
      <c r="Q44" s="6"/>
      <c r="R44" s="6"/>
      <c r="S44" s="6"/>
      <c r="T44" s="7"/>
      <c r="U44" s="7"/>
      <c r="V44" s="7"/>
      <c r="W44" s="7"/>
      <c r="X44" s="7"/>
      <c r="Y44" s="7"/>
      <c r="Z44" s="376" t="s">
        <v>286</v>
      </c>
      <c r="AA44" s="370" t="s">
        <v>229</v>
      </c>
      <c r="AB44" s="370"/>
      <c r="AC44" s="2"/>
      <c r="AD44" s="2"/>
      <c r="AE44" s="2"/>
      <c r="AF44" s="2"/>
      <c r="AG44" s="2"/>
      <c r="AS44" s="2"/>
      <c r="AT44" s="2"/>
      <c r="BE44" s="2"/>
    </row>
    <row r="45" spans="1:57" ht="14.15" customHeight="1" x14ac:dyDescent="0.35">
      <c r="A45" s="505"/>
      <c r="B45" s="87"/>
      <c r="C45" s="150"/>
      <c r="D45" s="58"/>
      <c r="E45" s="553"/>
      <c r="F45" s="380"/>
      <c r="G45" s="133"/>
      <c r="H45" s="40"/>
      <c r="I45" s="40"/>
      <c r="J45" s="145"/>
      <c r="K45" s="135"/>
      <c r="L45" s="7"/>
      <c r="M45" s="5"/>
      <c r="N45" s="5"/>
      <c r="O45" s="5"/>
      <c r="P45" s="5"/>
      <c r="Q45" s="5"/>
      <c r="R45" s="5"/>
      <c r="S45" s="5"/>
      <c r="T45" s="7"/>
      <c r="U45" s="7"/>
      <c r="V45" s="7"/>
      <c r="W45" s="7"/>
      <c r="X45" s="7"/>
      <c r="Y45" s="7"/>
      <c r="Z45" s="371"/>
      <c r="AA45" s="370" t="s">
        <v>23</v>
      </c>
      <c r="AB45" s="370"/>
      <c r="AC45" s="2"/>
      <c r="AD45" s="2"/>
      <c r="AE45" s="2"/>
      <c r="AF45" s="2"/>
      <c r="AG45" s="2"/>
      <c r="AS45" s="2"/>
      <c r="AT45" s="2"/>
      <c r="BE45" s="2"/>
    </row>
    <row r="46" spans="1:57" ht="30" customHeight="1" x14ac:dyDescent="0.35">
      <c r="A46" s="505"/>
      <c r="B46" s="87" t="s">
        <v>30</v>
      </c>
      <c r="C46" s="88" t="s">
        <v>218</v>
      </c>
      <c r="D46" s="58"/>
      <c r="E46" s="553"/>
      <c r="F46" s="58"/>
      <c r="G46" s="133"/>
      <c r="H46" s="40"/>
      <c r="I46" s="40"/>
      <c r="J46" s="145"/>
      <c r="K46" s="135"/>
      <c r="L46" s="7"/>
      <c r="M46" s="5"/>
      <c r="N46" s="5"/>
      <c r="O46" s="5"/>
      <c r="P46" s="5"/>
      <c r="Q46" s="5"/>
      <c r="R46" s="5"/>
      <c r="S46" s="5"/>
      <c r="T46" s="7"/>
      <c r="U46" s="7"/>
      <c r="V46" s="7"/>
      <c r="W46" s="7"/>
      <c r="X46" s="7"/>
      <c r="Y46" s="7"/>
      <c r="Z46" s="376"/>
      <c r="AA46" s="370" t="s">
        <v>25</v>
      </c>
      <c r="AB46" s="370"/>
      <c r="AC46" s="2"/>
      <c r="AD46" s="8"/>
      <c r="AE46" s="2"/>
      <c r="AF46" s="2"/>
      <c r="AG46" s="2"/>
      <c r="AS46" s="2"/>
      <c r="AT46" s="2"/>
      <c r="BE46" s="2"/>
    </row>
    <row r="47" spans="1:57" ht="18" customHeight="1" x14ac:dyDescent="0.35">
      <c r="A47" s="505"/>
      <c r="B47" s="87"/>
      <c r="C47" s="150"/>
      <c r="D47" s="58"/>
      <c r="E47" s="553"/>
      <c r="F47" s="146"/>
      <c r="G47" s="133"/>
      <c r="H47" s="36"/>
      <c r="I47" s="40"/>
      <c r="J47" s="145"/>
      <c r="K47" s="135"/>
      <c r="L47" s="7"/>
      <c r="M47" s="5"/>
      <c r="N47" s="5"/>
      <c r="O47" s="5"/>
      <c r="P47" s="5"/>
      <c r="Q47" s="5"/>
      <c r="R47" s="5"/>
      <c r="S47" s="5"/>
      <c r="T47" s="7"/>
      <c r="U47" s="7"/>
      <c r="V47" s="7"/>
      <c r="W47" s="7"/>
      <c r="X47" s="7"/>
      <c r="Y47" s="7"/>
      <c r="Z47" s="376" t="s">
        <v>36</v>
      </c>
      <c r="AA47" s="370" t="s">
        <v>26</v>
      </c>
      <c r="AB47" s="370"/>
      <c r="AC47" s="2"/>
      <c r="AD47" s="8"/>
      <c r="AE47" s="2"/>
      <c r="AF47" s="2"/>
      <c r="AG47" s="2"/>
      <c r="AS47" s="2"/>
      <c r="AT47" s="2"/>
      <c r="BE47" s="2"/>
    </row>
    <row r="48" spans="1:57" ht="30" customHeight="1" x14ac:dyDescent="0.35">
      <c r="A48" s="505"/>
      <c r="B48" s="87" t="s">
        <v>303</v>
      </c>
      <c r="C48" s="88"/>
      <c r="D48" s="147"/>
      <c r="E48" s="553"/>
      <c r="F48" s="146"/>
      <c r="G48" s="133"/>
      <c r="H48" s="36"/>
      <c r="I48" s="40"/>
      <c r="J48" s="40"/>
      <c r="K48" s="135"/>
      <c r="L48" s="7"/>
      <c r="M48" s="5"/>
      <c r="N48" s="5"/>
      <c r="O48" s="5"/>
      <c r="P48" s="5"/>
      <c r="Q48" s="5"/>
      <c r="R48" s="5"/>
      <c r="S48" s="5"/>
      <c r="T48" s="7"/>
      <c r="U48" s="7"/>
      <c r="V48" s="7"/>
      <c r="W48" s="7"/>
      <c r="X48" s="7"/>
      <c r="Y48" s="7"/>
      <c r="Z48" s="376"/>
      <c r="AA48" s="370" t="s">
        <v>28</v>
      </c>
      <c r="AB48" s="370"/>
      <c r="AC48" s="2"/>
      <c r="AD48" s="2"/>
      <c r="AE48" s="2"/>
      <c r="AF48" s="2"/>
      <c r="AG48" s="2"/>
      <c r="AS48" s="2"/>
      <c r="AT48" s="2"/>
      <c r="BE48" s="2"/>
    </row>
    <row r="49" spans="1:57" ht="18" customHeight="1" x14ac:dyDescent="0.3">
      <c r="A49" s="505"/>
      <c r="B49" s="87"/>
      <c r="C49" s="149"/>
      <c r="D49" s="133"/>
      <c r="E49" s="553"/>
      <c r="F49" s="133"/>
      <c r="G49" s="133"/>
      <c r="H49" s="133"/>
      <c r="I49" s="133"/>
      <c r="J49" s="40"/>
      <c r="K49" s="135"/>
      <c r="L49" s="7"/>
      <c r="M49" s="5"/>
      <c r="N49" s="5"/>
      <c r="O49" s="5"/>
      <c r="P49" s="5"/>
      <c r="Q49" s="5"/>
      <c r="R49" s="5"/>
      <c r="S49" s="5"/>
      <c r="T49" s="7"/>
      <c r="U49" s="7"/>
      <c r="V49" s="7"/>
      <c r="W49" s="7"/>
      <c r="X49" s="7"/>
      <c r="Y49" s="7"/>
      <c r="Z49" s="376"/>
      <c r="AA49" s="370"/>
      <c r="AB49" s="370"/>
      <c r="AC49" s="2"/>
      <c r="AD49" s="2"/>
      <c r="AE49" s="2"/>
      <c r="AF49" s="2"/>
      <c r="AG49" s="2"/>
      <c r="AS49" s="2"/>
      <c r="AT49" s="2"/>
      <c r="BE49" s="2"/>
    </row>
    <row r="50" spans="1:57" ht="30" customHeight="1" x14ac:dyDescent="0.3">
      <c r="A50" s="505"/>
      <c r="B50" s="87" t="s">
        <v>315</v>
      </c>
      <c r="C50" s="88"/>
      <c r="D50" s="147"/>
      <c r="E50" s="553"/>
      <c r="F50" s="133"/>
      <c r="G50" s="133"/>
      <c r="H50" s="133"/>
      <c r="I50" s="133"/>
      <c r="J50" s="40"/>
      <c r="K50" s="135"/>
      <c r="L50" s="7"/>
      <c r="M50" s="5"/>
      <c r="N50" s="5"/>
      <c r="O50" s="5"/>
      <c r="P50" s="5"/>
      <c r="Q50" s="5"/>
      <c r="R50" s="5"/>
      <c r="S50" s="5"/>
      <c r="T50" s="7"/>
      <c r="U50" s="7"/>
      <c r="V50" s="7"/>
      <c r="W50" s="7"/>
      <c r="X50" s="7"/>
      <c r="Y50" s="7"/>
      <c r="Z50" s="376"/>
      <c r="AA50" s="370"/>
      <c r="AB50" s="370"/>
      <c r="AC50" s="2"/>
      <c r="AD50" s="2"/>
      <c r="AE50" s="2"/>
      <c r="AF50" s="2"/>
      <c r="AG50" s="2"/>
      <c r="AS50" s="2"/>
      <c r="AT50" s="2"/>
      <c r="BE50" s="2"/>
    </row>
    <row r="51" spans="1:57" ht="13" customHeight="1" x14ac:dyDescent="0.3">
      <c r="A51" s="505"/>
      <c r="B51" s="87"/>
      <c r="C51" s="149"/>
      <c r="D51" s="94"/>
      <c r="E51" s="553"/>
      <c r="F51" s="40"/>
      <c r="G51" s="133"/>
      <c r="H51" s="40"/>
      <c r="I51" s="40"/>
      <c r="J51" s="40"/>
      <c r="K51" s="135"/>
      <c r="L51" s="7"/>
      <c r="M51" s="5"/>
      <c r="N51" s="5"/>
      <c r="O51" s="5"/>
      <c r="P51" s="5"/>
      <c r="Q51" s="5"/>
      <c r="R51" s="5"/>
      <c r="S51" s="5"/>
      <c r="T51" s="7"/>
      <c r="U51" s="7"/>
      <c r="V51" s="7"/>
      <c r="W51" s="7"/>
      <c r="X51" s="7"/>
      <c r="Y51" s="7"/>
      <c r="Z51" s="376"/>
      <c r="AA51" s="370" t="s">
        <v>5</v>
      </c>
      <c r="AB51" s="370"/>
      <c r="AC51" s="2"/>
      <c r="AD51" s="2"/>
      <c r="AE51" s="2"/>
      <c r="AF51" s="2"/>
      <c r="AG51" s="2"/>
      <c r="AS51" s="2"/>
      <c r="AT51" s="2"/>
      <c r="BE51" s="2"/>
    </row>
    <row r="52" spans="1:57" ht="19" customHeight="1" x14ac:dyDescent="0.3">
      <c r="A52" s="506"/>
      <c r="B52" s="89" t="s">
        <v>273</v>
      </c>
      <c r="C52" s="148"/>
      <c r="D52" s="58"/>
      <c r="E52" s="554"/>
      <c r="F52" s="58"/>
      <c r="G52" s="133"/>
      <c r="H52" s="40"/>
      <c r="I52" s="40"/>
      <c r="J52" s="40"/>
      <c r="K52" s="135"/>
      <c r="L52" s="7"/>
      <c r="M52" s="5"/>
      <c r="N52" s="5"/>
      <c r="O52" s="5"/>
      <c r="P52" s="5"/>
      <c r="Q52" s="5"/>
      <c r="R52" s="5"/>
      <c r="S52" s="5"/>
      <c r="T52" s="7"/>
      <c r="U52" s="7"/>
      <c r="V52" s="7"/>
      <c r="W52" s="7"/>
      <c r="X52" s="7"/>
      <c r="Y52" s="7"/>
      <c r="Z52" s="376"/>
      <c r="AA52" s="370" t="s">
        <v>230</v>
      </c>
      <c r="AB52" s="370"/>
      <c r="AC52" s="2"/>
      <c r="AD52" s="2"/>
      <c r="AE52" s="2"/>
      <c r="AF52" s="2"/>
      <c r="AG52" s="2"/>
      <c r="AS52" s="2"/>
      <c r="AT52" s="2"/>
      <c r="BE52" s="2"/>
    </row>
    <row r="53" spans="1:57" ht="16" customHeight="1" thickBot="1" x14ac:dyDescent="0.4">
      <c r="A53" s="30"/>
      <c r="B53" s="90"/>
      <c r="C53" s="91"/>
      <c r="D53" s="133"/>
      <c r="E53" s="133"/>
      <c r="F53" s="133"/>
      <c r="G53" s="133"/>
      <c r="H53" s="40"/>
      <c r="I53" s="40"/>
      <c r="J53" s="40"/>
      <c r="K53" s="135"/>
      <c r="L53" s="7"/>
      <c r="M53" s="5"/>
      <c r="N53" s="5"/>
      <c r="O53" s="5"/>
      <c r="P53" s="5"/>
      <c r="Q53" s="5"/>
      <c r="R53" s="5"/>
      <c r="S53" s="5"/>
      <c r="T53" s="7"/>
      <c r="U53" s="7"/>
      <c r="V53" s="7"/>
      <c r="W53" s="7"/>
      <c r="X53" s="7"/>
      <c r="Y53" s="7"/>
      <c r="Z53" s="376"/>
      <c r="AA53" s="370" t="s">
        <v>31</v>
      </c>
      <c r="AB53" s="371"/>
      <c r="AC53" s="2"/>
      <c r="AD53" s="2"/>
      <c r="AE53" s="2"/>
      <c r="AF53" s="2"/>
      <c r="AG53" s="2"/>
      <c r="AS53" s="2"/>
      <c r="AT53" s="2"/>
      <c r="BE53" s="2"/>
    </row>
    <row r="54" spans="1:57" ht="14.15" customHeight="1" x14ac:dyDescent="0.3">
      <c r="A54" s="504" t="s">
        <v>289</v>
      </c>
      <c r="B54" s="85" t="s">
        <v>29</v>
      </c>
      <c r="C54" s="86"/>
      <c r="D54" s="58"/>
      <c r="E54" s="151"/>
      <c r="F54" s="152"/>
      <c r="G54" s="153"/>
      <c r="H54" s="154"/>
      <c r="I54" s="154"/>
      <c r="J54" s="154"/>
      <c r="K54" s="155"/>
      <c r="L54" s="7"/>
      <c r="M54" s="5"/>
      <c r="N54" s="5"/>
      <c r="O54" s="5"/>
      <c r="P54" s="5"/>
      <c r="Q54" s="5"/>
      <c r="R54" s="5"/>
      <c r="S54" s="5"/>
      <c r="T54" s="7"/>
      <c r="U54" s="7"/>
      <c r="V54" s="7"/>
      <c r="W54" s="7"/>
      <c r="X54" s="7"/>
      <c r="Y54" s="7"/>
      <c r="Z54" s="376" t="s">
        <v>39</v>
      </c>
      <c r="AA54" s="370" t="s">
        <v>33</v>
      </c>
      <c r="AB54" s="371"/>
      <c r="AC54" s="2"/>
      <c r="AD54" s="2"/>
      <c r="AE54" s="2"/>
      <c r="AF54" s="2"/>
      <c r="AG54" s="2"/>
      <c r="AS54" s="2"/>
      <c r="AT54" s="2"/>
      <c r="BE54" s="2"/>
    </row>
    <row r="55" spans="1:57" ht="14.15" customHeight="1" x14ac:dyDescent="0.3">
      <c r="A55" s="505"/>
      <c r="B55" s="87"/>
      <c r="C55" s="150"/>
      <c r="D55" s="94"/>
      <c r="E55" s="543" t="s">
        <v>302</v>
      </c>
      <c r="F55" s="544"/>
      <c r="G55" s="544"/>
      <c r="H55" s="544"/>
      <c r="I55" s="544"/>
      <c r="J55" s="544"/>
      <c r="K55" s="545"/>
      <c r="L55" s="7"/>
      <c r="M55" s="5"/>
      <c r="N55" s="5"/>
      <c r="O55" s="5"/>
      <c r="P55" s="5"/>
      <c r="Q55" s="5"/>
      <c r="R55" s="5"/>
      <c r="S55" s="5"/>
      <c r="T55" s="7"/>
      <c r="U55" s="7"/>
      <c r="V55" s="7"/>
      <c r="W55" s="7"/>
      <c r="X55" s="7"/>
      <c r="Y55" s="7"/>
      <c r="Z55" s="376"/>
      <c r="AA55" s="370"/>
      <c r="AB55" s="370"/>
      <c r="AC55" s="2"/>
      <c r="AD55" s="2"/>
      <c r="AE55" s="2"/>
      <c r="AF55" s="2"/>
      <c r="AG55" s="2"/>
      <c r="AS55" s="2"/>
      <c r="AT55" s="2"/>
      <c r="BE55" s="2"/>
    </row>
    <row r="56" spans="1:57" ht="14.15" customHeight="1" x14ac:dyDescent="0.3">
      <c r="A56" s="505"/>
      <c r="B56" s="87" t="s">
        <v>30</v>
      </c>
      <c r="C56" s="88"/>
      <c r="D56" s="58"/>
      <c r="E56" s="156"/>
      <c r="F56" s="93"/>
      <c r="G56" s="40"/>
      <c r="H56" s="40"/>
      <c r="I56" s="40"/>
      <c r="J56" s="40"/>
      <c r="K56" s="128"/>
      <c r="L56" s="7"/>
      <c r="M56" s="5"/>
      <c r="N56" s="5"/>
      <c r="O56" s="5"/>
      <c r="P56" s="5"/>
      <c r="Q56" s="5"/>
      <c r="R56" s="5"/>
      <c r="S56" s="5"/>
      <c r="T56" s="7"/>
      <c r="U56" s="7"/>
      <c r="V56" s="7"/>
      <c r="W56" s="7"/>
      <c r="X56" s="7"/>
      <c r="Y56" s="7"/>
      <c r="Z56" s="376"/>
      <c r="AA56" s="370" t="s">
        <v>5</v>
      </c>
      <c r="AB56" s="370"/>
      <c r="AC56" s="2"/>
      <c r="AD56" s="2"/>
      <c r="AE56" s="2"/>
      <c r="AF56" s="2"/>
      <c r="AG56" s="2"/>
      <c r="AS56" s="2"/>
      <c r="AT56" s="2"/>
      <c r="BE56" s="2"/>
    </row>
    <row r="57" spans="1:57" ht="14.15" customHeight="1" x14ac:dyDescent="0.35">
      <c r="A57" s="505"/>
      <c r="B57" s="87"/>
      <c r="C57" s="150"/>
      <c r="D57" s="94"/>
      <c r="E57" s="95"/>
      <c r="F57" s="40"/>
      <c r="G57" s="36"/>
      <c r="H57" s="40"/>
      <c r="I57" s="40"/>
      <c r="J57" s="40"/>
      <c r="K57" s="128"/>
      <c r="L57" s="7"/>
      <c r="M57" s="5"/>
      <c r="N57" s="5"/>
      <c r="O57" s="5"/>
      <c r="P57" s="5"/>
      <c r="Q57" s="5"/>
      <c r="R57" s="5"/>
      <c r="S57" s="5"/>
      <c r="T57" s="7"/>
      <c r="U57" s="7"/>
      <c r="V57" s="7"/>
      <c r="W57" s="7"/>
      <c r="X57" s="7"/>
      <c r="Y57" s="7"/>
      <c r="Z57" s="376"/>
      <c r="AA57" s="370" t="s">
        <v>34</v>
      </c>
      <c r="AB57" s="370"/>
      <c r="AC57" s="2"/>
      <c r="AD57" s="2"/>
      <c r="AE57" s="2"/>
      <c r="AF57" s="2"/>
      <c r="AG57" s="2"/>
      <c r="AS57" s="2"/>
      <c r="AT57" s="2"/>
      <c r="BE57" s="2"/>
    </row>
    <row r="58" spans="1:57" ht="14.15" customHeight="1" x14ac:dyDescent="0.35">
      <c r="A58" s="505"/>
      <c r="B58" s="87" t="s">
        <v>303</v>
      </c>
      <c r="C58" s="88"/>
      <c r="D58" s="58"/>
      <c r="E58" s="95"/>
      <c r="F58" s="40"/>
      <c r="G58" s="36"/>
      <c r="H58" s="40"/>
      <c r="I58" s="40"/>
      <c r="J58" s="40"/>
      <c r="K58" s="128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7"/>
      <c r="Z58" s="376"/>
      <c r="AA58" s="370"/>
      <c r="AB58" s="370"/>
      <c r="AC58" s="2"/>
      <c r="AD58" s="2"/>
      <c r="AE58" s="2"/>
      <c r="AF58" s="2"/>
      <c r="AG58" s="2"/>
      <c r="AS58" s="2"/>
      <c r="AT58" s="2"/>
      <c r="BE58" s="2"/>
    </row>
    <row r="59" spans="1:57" ht="14.15" customHeight="1" x14ac:dyDescent="0.35">
      <c r="A59" s="505"/>
      <c r="B59" s="87"/>
      <c r="C59" s="150"/>
      <c r="D59" s="58"/>
      <c r="E59" s="95"/>
      <c r="F59" s="40"/>
      <c r="G59" s="36"/>
      <c r="H59" s="40"/>
      <c r="I59" s="40"/>
      <c r="J59" s="40"/>
      <c r="K59" s="128"/>
      <c r="L59" s="12"/>
      <c r="M59" s="5"/>
      <c r="N59" s="5"/>
      <c r="O59" s="5"/>
      <c r="P59" s="5"/>
      <c r="Q59" s="5"/>
      <c r="R59" s="5"/>
      <c r="S59" s="5"/>
      <c r="T59" s="12"/>
      <c r="U59" s="12"/>
      <c r="V59" s="12"/>
      <c r="W59" s="12"/>
      <c r="X59" s="12"/>
      <c r="Y59" s="5"/>
      <c r="Z59" s="376"/>
      <c r="AA59" s="370"/>
      <c r="AB59" s="370"/>
      <c r="AC59" s="2"/>
      <c r="AD59" s="2"/>
      <c r="AE59" s="2"/>
      <c r="AF59" s="2"/>
      <c r="AG59" s="2"/>
      <c r="AS59" s="2"/>
      <c r="AT59" s="2"/>
      <c r="BE59" s="2"/>
    </row>
    <row r="60" spans="1:57" ht="14.15" customHeight="1" x14ac:dyDescent="0.35">
      <c r="A60" s="506"/>
      <c r="B60" s="89" t="s">
        <v>315</v>
      </c>
      <c r="C60" s="109"/>
      <c r="D60" s="40"/>
      <c r="E60" s="95"/>
      <c r="F60" s="40"/>
      <c r="G60" s="36"/>
      <c r="H60" s="40"/>
      <c r="I60" s="36"/>
      <c r="J60" s="40"/>
      <c r="K60" s="128"/>
      <c r="L60" s="6"/>
      <c r="M60" s="5"/>
      <c r="N60" s="5"/>
      <c r="O60" s="5"/>
      <c r="P60" s="5"/>
      <c r="Q60" s="5"/>
      <c r="R60" s="5"/>
      <c r="S60" s="5"/>
      <c r="T60" s="6"/>
      <c r="U60" s="6"/>
      <c r="V60" s="6"/>
      <c r="W60" s="6"/>
      <c r="X60" s="6"/>
      <c r="Y60" s="6"/>
      <c r="Z60" s="376"/>
      <c r="AA60" s="370" t="s">
        <v>5</v>
      </c>
      <c r="AB60" s="370"/>
      <c r="AC60" s="2"/>
      <c r="AD60" s="2"/>
      <c r="AE60" s="2"/>
      <c r="AF60" s="2"/>
      <c r="AG60" s="2"/>
      <c r="AS60" s="2"/>
      <c r="AT60" s="2"/>
      <c r="BE60" s="2"/>
    </row>
    <row r="61" spans="1:57" ht="16" customHeight="1" x14ac:dyDescent="0.35">
      <c r="A61" s="30"/>
      <c r="B61" s="90"/>
      <c r="C61" s="96"/>
      <c r="D61" s="40"/>
      <c r="E61" s="95"/>
      <c r="F61" s="40"/>
      <c r="G61" s="36"/>
      <c r="H61" s="40"/>
      <c r="I61" s="40"/>
      <c r="J61" s="40"/>
      <c r="K61" s="128"/>
      <c r="L61" s="6"/>
      <c r="M61" s="5"/>
      <c r="N61" s="5"/>
      <c r="O61" s="5"/>
      <c r="P61" s="5"/>
      <c r="Q61" s="5"/>
      <c r="R61" s="5"/>
      <c r="S61" s="5"/>
      <c r="T61" s="6"/>
      <c r="U61" s="6"/>
      <c r="V61" s="6"/>
      <c r="W61" s="6"/>
      <c r="X61" s="6"/>
      <c r="Y61" s="6"/>
      <c r="Z61" s="376"/>
      <c r="AA61" s="370" t="s">
        <v>222</v>
      </c>
      <c r="AB61" s="370"/>
      <c r="AC61" s="2"/>
      <c r="AD61" s="2"/>
      <c r="AE61" s="2"/>
      <c r="AF61" s="2"/>
      <c r="AG61" s="2"/>
      <c r="AS61" s="2"/>
      <c r="AT61" s="2"/>
      <c r="BE61" s="2"/>
    </row>
    <row r="62" spans="1:57" ht="15" customHeight="1" x14ac:dyDescent="0.35">
      <c r="A62" s="501" t="s">
        <v>36</v>
      </c>
      <c r="B62" s="85" t="s">
        <v>36</v>
      </c>
      <c r="C62" s="86" t="s">
        <v>23</v>
      </c>
      <c r="D62" s="58"/>
      <c r="E62" s="95"/>
      <c r="F62" s="40"/>
      <c r="G62" s="36"/>
      <c r="H62" s="40"/>
      <c r="I62" s="36"/>
      <c r="J62" s="40"/>
      <c r="K62" s="128"/>
      <c r="L62" s="12"/>
      <c r="M62" s="5"/>
      <c r="N62" s="5"/>
      <c r="O62" s="5"/>
      <c r="P62" s="5"/>
      <c r="Q62" s="5"/>
      <c r="R62" s="5"/>
      <c r="S62" s="5"/>
      <c r="T62" s="12"/>
      <c r="U62" s="12"/>
      <c r="V62" s="12"/>
      <c r="W62" s="12"/>
      <c r="X62" s="12"/>
      <c r="Y62" s="6"/>
      <c r="Z62" s="376"/>
      <c r="AA62" s="370" t="s">
        <v>223</v>
      </c>
      <c r="AB62" s="370"/>
      <c r="AC62" s="2"/>
      <c r="AD62" s="2"/>
      <c r="AE62" s="2"/>
      <c r="AF62" s="2"/>
      <c r="AG62" s="2"/>
      <c r="AS62" s="2"/>
      <c r="AT62" s="2"/>
      <c r="BE62" s="2"/>
    </row>
    <row r="63" spans="1:57" ht="16" customHeight="1" x14ac:dyDescent="0.35">
      <c r="A63" s="502"/>
      <c r="B63" s="34"/>
      <c r="C63" s="97"/>
      <c r="D63" s="40"/>
      <c r="E63" s="98"/>
      <c r="F63" s="58"/>
      <c r="G63" s="36"/>
      <c r="H63" s="40"/>
      <c r="I63" s="40"/>
      <c r="J63" s="40"/>
      <c r="K63" s="128"/>
      <c r="L63" s="6"/>
      <c r="M63" s="5"/>
      <c r="N63" s="5"/>
      <c r="O63" s="5"/>
      <c r="P63" s="5"/>
      <c r="Q63" s="5"/>
      <c r="R63" s="5"/>
      <c r="S63" s="5"/>
      <c r="T63" s="6"/>
      <c r="U63" s="6"/>
      <c r="V63" s="6"/>
      <c r="W63" s="6"/>
      <c r="X63" s="6"/>
      <c r="Y63" s="6"/>
      <c r="Z63" s="376" t="s">
        <v>221</v>
      </c>
      <c r="AA63" s="370"/>
      <c r="AB63" s="370"/>
      <c r="AC63" s="2"/>
      <c r="AD63" s="2"/>
      <c r="AE63" s="2"/>
      <c r="AF63" s="2"/>
      <c r="AG63" s="2"/>
      <c r="AS63" s="2"/>
      <c r="AT63" s="2"/>
      <c r="BE63" s="2"/>
    </row>
    <row r="64" spans="1:57" ht="20.149999999999999" customHeight="1" x14ac:dyDescent="0.35">
      <c r="A64" s="503"/>
      <c r="B64" s="89" t="str">
        <f>IF(OR(C62=AA45,C62=AA46),"Couverture","")</f>
        <v>Couverture</v>
      </c>
      <c r="C64" s="107"/>
      <c r="D64" s="58"/>
      <c r="E64" s="95"/>
      <c r="F64" s="40"/>
      <c r="G64" s="36"/>
      <c r="H64" s="40"/>
      <c r="I64" s="40"/>
      <c r="J64" s="40"/>
      <c r="K64" s="128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6"/>
      <c r="Z64" s="376"/>
      <c r="AA64" s="370" t="s">
        <v>5</v>
      </c>
      <c r="AB64" s="370"/>
      <c r="AC64" s="2"/>
      <c r="AD64" s="2"/>
      <c r="AE64" s="2"/>
      <c r="AF64" s="2"/>
      <c r="AG64" s="2"/>
      <c r="AS64" s="2"/>
      <c r="AT64" s="2"/>
      <c r="BE64" s="2"/>
    </row>
    <row r="65" spans="1:57" ht="16" customHeight="1" x14ac:dyDescent="0.35">
      <c r="A65" s="130"/>
      <c r="B65" s="34"/>
      <c r="C65" s="99"/>
      <c r="D65" s="40"/>
      <c r="E65" s="95"/>
      <c r="F65" s="40"/>
      <c r="G65" s="36"/>
      <c r="H65" s="40"/>
      <c r="I65" s="40"/>
      <c r="J65" s="40"/>
      <c r="K65" s="128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376"/>
      <c r="AA65" s="370" t="s">
        <v>250</v>
      </c>
      <c r="AB65" s="370"/>
      <c r="AC65" s="2"/>
      <c r="AD65" s="2"/>
      <c r="AE65" s="2"/>
      <c r="AF65" s="2"/>
      <c r="AG65" s="2"/>
      <c r="AS65" s="2"/>
      <c r="AT65" s="2"/>
      <c r="BE65" s="2"/>
    </row>
    <row r="66" spans="1:57" ht="29" x14ac:dyDescent="0.35">
      <c r="A66" s="501" t="s">
        <v>296</v>
      </c>
      <c r="B66" s="100" t="s">
        <v>38</v>
      </c>
      <c r="C66" s="86" t="s">
        <v>250</v>
      </c>
      <c r="D66" s="58"/>
      <c r="E66" s="157"/>
      <c r="F66" s="63"/>
      <c r="G66" s="40"/>
      <c r="H66" s="40"/>
      <c r="I66" s="101"/>
      <c r="J66" s="40"/>
      <c r="K66" s="128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376"/>
      <c r="AA66" s="370" t="s">
        <v>116</v>
      </c>
      <c r="AB66" s="370"/>
      <c r="AC66" s="2"/>
      <c r="AD66" s="2"/>
      <c r="AE66" s="2"/>
      <c r="AF66" s="2"/>
      <c r="AG66" s="2"/>
      <c r="AS66" s="2"/>
      <c r="AT66" s="2"/>
      <c r="BE66" s="2"/>
    </row>
    <row r="67" spans="1:57" ht="14.5" x14ac:dyDescent="0.35">
      <c r="A67" s="502"/>
      <c r="B67" s="79"/>
      <c r="C67" s="102"/>
      <c r="D67" s="40"/>
      <c r="E67" s="103"/>
      <c r="F67" s="62"/>
      <c r="G67" s="36"/>
      <c r="H67" s="62"/>
      <c r="I67" s="104"/>
      <c r="J67" s="40"/>
      <c r="K67" s="128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376" t="s">
        <v>284</v>
      </c>
      <c r="AA67" s="370"/>
      <c r="AB67" s="370"/>
      <c r="AC67" s="2"/>
      <c r="AD67" s="2"/>
      <c r="AE67" s="2"/>
      <c r="AF67" s="2"/>
      <c r="AG67" s="2"/>
      <c r="AS67" s="2"/>
      <c r="AT67" s="2"/>
      <c r="BE67" s="2"/>
    </row>
    <row r="68" spans="1:57" ht="30" customHeight="1" x14ac:dyDescent="0.3">
      <c r="A68" s="502"/>
      <c r="B68" s="105" t="s">
        <v>233</v>
      </c>
      <c r="C68" s="88" t="s">
        <v>43</v>
      </c>
      <c r="D68" s="58"/>
      <c r="E68" s="95"/>
      <c r="F68" s="40"/>
      <c r="G68" s="40"/>
      <c r="H68" s="40"/>
      <c r="I68" s="40"/>
      <c r="J68" s="40"/>
      <c r="K68" s="128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376"/>
      <c r="AA68" s="370"/>
      <c r="AB68" s="370"/>
      <c r="AC68" s="2"/>
      <c r="AD68" s="2"/>
      <c r="AE68" s="2"/>
      <c r="AF68" s="2"/>
      <c r="AG68" s="2"/>
      <c r="AS68" s="2"/>
      <c r="AT68" s="2"/>
      <c r="BE68" s="2"/>
    </row>
    <row r="69" spans="1:57" ht="16" customHeight="1" x14ac:dyDescent="0.35">
      <c r="A69" s="502"/>
      <c r="B69" s="87"/>
      <c r="C69" s="102"/>
      <c r="D69" s="94"/>
      <c r="E69" s="157"/>
      <c r="F69" s="36"/>
      <c r="G69" s="36"/>
      <c r="H69" s="36"/>
      <c r="I69" s="36"/>
      <c r="J69" s="40"/>
      <c r="K69" s="128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376"/>
      <c r="AA69" s="370" t="s">
        <v>40</v>
      </c>
      <c r="AB69" s="370"/>
      <c r="AC69" s="2"/>
      <c r="AD69" s="2"/>
      <c r="AE69" s="2"/>
      <c r="AF69" s="2"/>
      <c r="AG69" s="2"/>
      <c r="AS69" s="2"/>
      <c r="AT69" s="2"/>
      <c r="BE69" s="2"/>
    </row>
    <row r="70" spans="1:57" ht="14.5" x14ac:dyDescent="0.35">
      <c r="A70" s="503"/>
      <c r="B70" s="106" t="s">
        <v>290</v>
      </c>
      <c r="C70" s="107"/>
      <c r="D70" s="58"/>
      <c r="E70" s="95"/>
      <c r="F70" s="40"/>
      <c r="G70" s="40"/>
      <c r="H70" s="40"/>
      <c r="I70" s="40"/>
      <c r="J70" s="40"/>
      <c r="K70" s="128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376"/>
      <c r="AA70" s="370" t="s">
        <v>42</v>
      </c>
      <c r="AB70" s="370"/>
      <c r="AC70" s="2"/>
      <c r="AD70" s="2"/>
      <c r="AE70" s="2"/>
      <c r="AF70" s="2"/>
      <c r="AG70" s="2"/>
      <c r="AS70" s="2"/>
      <c r="AT70" s="2"/>
      <c r="BE70" s="2"/>
    </row>
    <row r="71" spans="1:57" ht="16" customHeight="1" x14ac:dyDescent="0.3">
      <c r="A71" s="131"/>
      <c r="B71" s="79"/>
      <c r="C71" s="102"/>
      <c r="D71" s="133"/>
      <c r="E71" s="95"/>
      <c r="F71" s="40"/>
      <c r="G71" s="40"/>
      <c r="H71" s="40"/>
      <c r="I71" s="40"/>
      <c r="J71" s="40"/>
      <c r="K71" s="128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376"/>
      <c r="AA71" s="370"/>
      <c r="AB71" s="370"/>
      <c r="AC71" s="2"/>
      <c r="AD71" s="2"/>
      <c r="AE71" s="2"/>
      <c r="AF71" s="13">
        <v>0.5</v>
      </c>
      <c r="AG71" s="2"/>
      <c r="AS71" s="2"/>
      <c r="AT71" s="2"/>
      <c r="BE71" s="2"/>
    </row>
    <row r="72" spans="1:57" ht="14.5" x14ac:dyDescent="0.3">
      <c r="A72" s="504" t="s">
        <v>295</v>
      </c>
      <c r="B72" s="85" t="s">
        <v>41</v>
      </c>
      <c r="C72" s="86"/>
      <c r="D72" s="58"/>
      <c r="E72" s="98"/>
      <c r="F72" s="40"/>
      <c r="G72" s="40"/>
      <c r="H72" s="40"/>
      <c r="I72" s="40"/>
      <c r="J72" s="40"/>
      <c r="K72" s="128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376" t="s">
        <v>39</v>
      </c>
      <c r="AA72" s="370" t="s">
        <v>5</v>
      </c>
      <c r="AB72" s="370"/>
      <c r="AC72" s="2"/>
      <c r="AD72" s="2"/>
      <c r="AE72" s="2"/>
      <c r="AF72" s="13">
        <v>1</v>
      </c>
      <c r="AG72" s="2"/>
      <c r="AS72" s="2"/>
      <c r="AT72" s="2"/>
      <c r="BE72" s="2"/>
    </row>
    <row r="73" spans="1:57" ht="16" customHeight="1" x14ac:dyDescent="0.3">
      <c r="A73" s="505"/>
      <c r="B73" s="87"/>
      <c r="C73" s="108"/>
      <c r="D73" s="133"/>
      <c r="E73" s="98"/>
      <c r="F73" s="40"/>
      <c r="G73" s="40"/>
      <c r="H73" s="40"/>
      <c r="I73" s="40"/>
      <c r="J73" s="40"/>
      <c r="K73" s="128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376"/>
      <c r="AA73" s="370" t="s">
        <v>43</v>
      </c>
      <c r="AB73" s="370"/>
      <c r="AC73" s="2"/>
      <c r="AD73" s="2"/>
      <c r="AE73" s="2"/>
      <c r="AF73" s="2"/>
      <c r="AG73" s="2"/>
      <c r="AS73" s="2"/>
      <c r="AT73" s="2"/>
      <c r="BE73" s="2"/>
    </row>
    <row r="74" spans="1:57" ht="31" customHeight="1" x14ac:dyDescent="0.3">
      <c r="A74" s="505"/>
      <c r="B74" s="87" t="s">
        <v>35</v>
      </c>
      <c r="C74" s="88"/>
      <c r="D74" s="58"/>
      <c r="E74" s="507" t="s">
        <v>312</v>
      </c>
      <c r="F74" s="508"/>
      <c r="G74" s="508"/>
      <c r="H74" s="508"/>
      <c r="I74" s="508"/>
      <c r="J74" s="508"/>
      <c r="K74" s="509"/>
      <c r="L74" s="5"/>
      <c r="T74" s="5"/>
      <c r="U74" s="5"/>
      <c r="V74" s="5"/>
      <c r="W74" s="5"/>
      <c r="X74" s="5"/>
      <c r="Y74" s="5"/>
      <c r="Z74" s="376"/>
      <c r="AA74" s="370"/>
      <c r="AB74" s="370"/>
      <c r="AC74" s="2"/>
      <c r="AD74" s="2"/>
      <c r="AE74" s="2"/>
      <c r="AF74" s="2"/>
      <c r="AG74" s="2"/>
      <c r="AH74" s="2"/>
      <c r="AI74" s="2"/>
      <c r="AS74" s="2"/>
      <c r="AT74" s="2"/>
      <c r="BE74" s="2"/>
    </row>
    <row r="75" spans="1:57" ht="14.5" x14ac:dyDescent="0.3">
      <c r="A75" s="505"/>
      <c r="B75" s="34"/>
      <c r="C75" s="84"/>
      <c r="D75" s="40"/>
      <c r="E75" s="510"/>
      <c r="F75" s="511"/>
      <c r="G75" s="511"/>
      <c r="H75" s="511"/>
      <c r="I75" s="511"/>
      <c r="J75" s="511"/>
      <c r="K75" s="512"/>
      <c r="L75" s="5"/>
      <c r="T75" s="5"/>
      <c r="U75" s="5"/>
      <c r="V75" s="5"/>
      <c r="W75" s="5"/>
      <c r="X75" s="5"/>
      <c r="Y75" s="5"/>
      <c r="Z75" s="376" t="s">
        <v>285</v>
      </c>
      <c r="AA75" s="370" t="s">
        <v>243</v>
      </c>
      <c r="AB75" s="370"/>
      <c r="AC75" s="2"/>
      <c r="AD75" s="2"/>
      <c r="AE75" s="2"/>
      <c r="AF75" s="2"/>
      <c r="AG75" s="2"/>
      <c r="AH75" s="2"/>
      <c r="AI75" s="2"/>
      <c r="AS75" s="2"/>
      <c r="AT75" s="2"/>
      <c r="BE75" s="2"/>
    </row>
    <row r="76" spans="1:57" ht="25.5" customHeight="1" x14ac:dyDescent="0.3">
      <c r="A76" s="505"/>
      <c r="B76" s="87" t="s">
        <v>37</v>
      </c>
      <c r="C76" s="88"/>
      <c r="D76" s="40"/>
      <c r="E76" s="513" t="s">
        <v>272</v>
      </c>
      <c r="F76" s="514"/>
      <c r="G76" s="514"/>
      <c r="H76" s="514"/>
      <c r="I76" s="514"/>
      <c r="J76" s="515"/>
      <c r="K76" s="158" t="str">
        <f>IF(AND('Feuille de calcul'!I48&gt;'Feuille de calcul'!I52,AND(OR(COUNTIF('Feuille de calcul'!H7:H34,"&gt;0")&gt;0,COUNTIF('Feuille de calcul'!H39:H40,"&gt;0")&gt;0),OR(C84=AA76,C84=AA78,C84=AA80,C84=AA81))),"Niveau 3",IF(AND('Feuille de calcul'!I48&gt;'Feuille de calcul'!H52,AND(OR(COUNTIF('Feuille de calcul'!H7:H34,"&gt;0")&gt;0,COUNTIF('Feuille de calcul'!H39:H40,"&gt;0")&gt;0),OR(C84=AA76,C84=AA78,C84=AA80,C84=AA81))),"Niveau 2",IF(AND('Feuille de calcul'!I48&gt;'Feuille de calcul'!G52,COUNTIF('Feuille de calcul'!H7:H40,"&gt;0")&gt;1),"Niveau 1","Niveau 0")))</f>
        <v>Niveau 0</v>
      </c>
      <c r="L76" s="5"/>
      <c r="T76" s="5"/>
      <c r="U76" s="5"/>
      <c r="V76" s="5"/>
      <c r="W76" s="5"/>
      <c r="X76" s="5"/>
      <c r="Y76" s="5"/>
      <c r="Z76" s="376"/>
      <c r="AA76" s="370" t="s">
        <v>252</v>
      </c>
      <c r="AB76" s="370"/>
      <c r="AC76" s="2"/>
      <c r="AD76" s="2"/>
      <c r="AE76" s="2"/>
      <c r="AF76" s="2"/>
      <c r="AG76" s="2"/>
      <c r="AH76" s="2"/>
      <c r="AI76" s="2"/>
      <c r="AS76" s="2"/>
      <c r="AT76" s="2"/>
      <c r="BE76" s="2"/>
    </row>
    <row r="77" spans="1:57" ht="18" customHeight="1" x14ac:dyDescent="0.3">
      <c r="A77" s="505"/>
      <c r="B77" s="34"/>
      <c r="C77" s="84"/>
      <c r="D77" s="58"/>
      <c r="E77" s="516" t="s">
        <v>321</v>
      </c>
      <c r="F77" s="517"/>
      <c r="G77" s="517"/>
      <c r="H77" s="517"/>
      <c r="I77" s="517"/>
      <c r="J77" s="518"/>
      <c r="K77" s="435">
        <f>'Feuille de calcul'!I48</f>
        <v>0</v>
      </c>
      <c r="L77" s="5"/>
      <c r="T77" s="5"/>
      <c r="U77" s="5"/>
      <c r="V77" s="5"/>
      <c r="W77" s="5"/>
      <c r="X77" s="5"/>
      <c r="Y77" s="5"/>
      <c r="Z77" s="376"/>
      <c r="AA77" s="370" t="s">
        <v>254</v>
      </c>
      <c r="AB77" s="370"/>
      <c r="AC77" s="2"/>
      <c r="AD77" s="2"/>
      <c r="AE77" s="2"/>
      <c r="AF77" s="2"/>
      <c r="AG77" s="2"/>
      <c r="AH77" s="2"/>
      <c r="AI77" s="2"/>
      <c r="AS77" s="2"/>
      <c r="AT77" s="2"/>
      <c r="AW77" s="4"/>
      <c r="AX77" s="4"/>
      <c r="AY77" s="4"/>
      <c r="AZ77" s="4"/>
      <c r="BA77" s="4"/>
      <c r="BB77" s="4"/>
      <c r="BC77" s="4"/>
      <c r="BD77" s="4"/>
      <c r="BE77" s="2"/>
    </row>
    <row r="78" spans="1:57" ht="33" customHeight="1" x14ac:dyDescent="0.35">
      <c r="A78" s="506"/>
      <c r="B78" s="89" t="s">
        <v>242</v>
      </c>
      <c r="C78" s="109"/>
      <c r="D78" s="145"/>
      <c r="E78" s="540" t="s">
        <v>251</v>
      </c>
      <c r="F78" s="541"/>
      <c r="G78" s="541"/>
      <c r="H78" s="541"/>
      <c r="I78" s="541"/>
      <c r="J78" s="542"/>
      <c r="K78" s="159">
        <f>COUNTIF('Feuille de calcul'!H7:H40,"&gt;0")</f>
        <v>3</v>
      </c>
      <c r="L78" s="5"/>
      <c r="T78" s="5"/>
      <c r="U78" s="5"/>
      <c r="V78" s="5"/>
      <c r="W78" s="5"/>
      <c r="X78" s="5"/>
      <c r="Y78" s="5"/>
      <c r="Z78" s="376" t="s">
        <v>161</v>
      </c>
      <c r="AA78" s="370" t="s">
        <v>253</v>
      </c>
      <c r="AB78" s="370"/>
      <c r="AC78" s="2"/>
      <c r="AD78" s="2"/>
      <c r="AE78" s="2"/>
      <c r="AF78" s="2"/>
      <c r="AG78" s="2"/>
      <c r="AH78" s="2"/>
      <c r="AI78" s="2"/>
      <c r="AS78" s="2"/>
      <c r="AT78" s="2"/>
      <c r="AW78" s="4"/>
      <c r="AX78" s="4"/>
      <c r="AY78" s="4"/>
      <c r="AZ78" s="4"/>
      <c r="BA78" s="4"/>
      <c r="BB78" s="4"/>
      <c r="BC78" s="4"/>
      <c r="BD78" s="4"/>
      <c r="BE78" s="2"/>
    </row>
    <row r="79" spans="1:57" ht="16" customHeight="1" x14ac:dyDescent="0.3">
      <c r="A79" s="30"/>
      <c r="B79" s="79"/>
      <c r="C79" s="102"/>
      <c r="D79" s="58"/>
      <c r="E79" s="519" t="s">
        <v>269</v>
      </c>
      <c r="F79" s="520"/>
      <c r="G79" s="520"/>
      <c r="H79" s="520"/>
      <c r="I79" s="520"/>
      <c r="J79" s="521"/>
      <c r="K79" s="533">
        <f>IF(OR(COUNTIF('Feuille de calcul'!H7:H34,"&gt;0")&gt;0,COUNTIF('Feuille de calcul'!H39:H40,"&gt;0")&gt;0),1,0)+IF(OR(C84=AA76,C84=AA78),1,0)+IF(OR(C84=AA80,C84=AA81),1,0)</f>
        <v>1</v>
      </c>
      <c r="L79" s="5"/>
      <c r="T79" s="5"/>
      <c r="U79" s="5"/>
      <c r="V79" s="5"/>
      <c r="W79" s="5"/>
      <c r="X79" s="5"/>
      <c r="Y79" s="5"/>
      <c r="Z79" s="376"/>
      <c r="AA79" s="370" t="s">
        <v>255</v>
      </c>
      <c r="AB79" s="370"/>
      <c r="AC79" s="2"/>
      <c r="AD79" s="2"/>
      <c r="AE79" s="2"/>
      <c r="AF79" s="2"/>
      <c r="AG79" s="2"/>
      <c r="AH79" s="2"/>
      <c r="AI79" s="2"/>
      <c r="AS79" s="2"/>
      <c r="AT79" s="2"/>
      <c r="AW79" s="4"/>
      <c r="AX79" s="4"/>
      <c r="AY79" s="4"/>
      <c r="AZ79" s="4"/>
      <c r="BA79" s="4"/>
      <c r="BB79" s="4"/>
      <c r="BC79" s="4"/>
      <c r="BD79" s="4"/>
      <c r="BE79" s="2"/>
    </row>
    <row r="80" spans="1:57" ht="14.15" customHeight="1" x14ac:dyDescent="0.35">
      <c r="A80" s="504" t="s">
        <v>19</v>
      </c>
      <c r="B80" s="85" t="s">
        <v>19</v>
      </c>
      <c r="C80" s="86"/>
      <c r="D80" s="145"/>
      <c r="E80" s="522"/>
      <c r="F80" s="523"/>
      <c r="G80" s="523"/>
      <c r="H80" s="523"/>
      <c r="I80" s="523"/>
      <c r="J80" s="524"/>
      <c r="K80" s="534"/>
      <c r="L80" s="5"/>
      <c r="T80" s="5"/>
      <c r="U80" s="5"/>
      <c r="V80" s="5"/>
      <c r="W80" s="5"/>
      <c r="X80" s="5"/>
      <c r="Y80" s="5"/>
      <c r="Z80" s="376"/>
      <c r="AA80" s="370" t="s">
        <v>44</v>
      </c>
      <c r="AB80" s="370"/>
      <c r="AC80" s="2"/>
      <c r="AD80" s="2"/>
      <c r="AE80" s="2"/>
      <c r="AF80" s="2"/>
      <c r="AG80" s="2"/>
      <c r="AH80" s="2"/>
      <c r="AI80" s="2"/>
      <c r="AS80" s="2"/>
      <c r="AT80" s="2"/>
      <c r="AW80" s="2"/>
      <c r="AX80" s="2"/>
      <c r="AY80" s="2"/>
      <c r="AZ80" s="2"/>
      <c r="BA80" s="2"/>
      <c r="BB80" s="2"/>
      <c r="BC80" s="2"/>
      <c r="BE80" s="2"/>
    </row>
    <row r="81" spans="1:1021" ht="14.15" customHeight="1" x14ac:dyDescent="0.35">
      <c r="A81" s="505"/>
      <c r="B81" s="90"/>
      <c r="C81" s="110"/>
      <c r="D81" s="133"/>
      <c r="E81" s="519" t="s">
        <v>310</v>
      </c>
      <c r="F81" s="520"/>
      <c r="G81" s="520"/>
      <c r="H81" s="520"/>
      <c r="I81" s="520"/>
      <c r="J81" s="521"/>
      <c r="K81" s="528">
        <f>SUM('Feuille de calcul'!J7:J14,'Feuille de calcul'!J18:J22,'Feuille de calcul'!J24,'Feuille de calcul'!J26:J30,'Feuille de calcul'!J32:J33,'Feuille de calcul'!J39:J40)/600</f>
        <v>95.47428303876147</v>
      </c>
      <c r="L81" s="5"/>
      <c r="T81" s="5"/>
      <c r="U81" s="5"/>
      <c r="V81" s="5"/>
      <c r="W81" s="5"/>
      <c r="X81" s="5"/>
      <c r="Y81" s="5"/>
      <c r="Z81" s="376"/>
      <c r="AA81" s="370" t="s">
        <v>45</v>
      </c>
      <c r="AB81" s="370"/>
      <c r="AC81" s="2"/>
      <c r="AD81" s="2"/>
      <c r="AE81" s="2"/>
      <c r="AF81" s="2"/>
      <c r="AG81" s="2"/>
      <c r="AH81" s="2"/>
      <c r="AI81" s="2"/>
      <c r="AS81" s="2"/>
      <c r="AT81" s="2"/>
      <c r="AW81" s="2"/>
      <c r="AX81" s="2"/>
      <c r="AY81" s="2"/>
      <c r="AZ81" s="2"/>
      <c r="BA81" s="2"/>
      <c r="BB81" s="2"/>
      <c r="BC81" s="2"/>
      <c r="BE81" s="2"/>
    </row>
    <row r="82" spans="1:1021" ht="14.15" customHeight="1" x14ac:dyDescent="0.3">
      <c r="A82" s="506"/>
      <c r="B82" s="89" t="s">
        <v>221</v>
      </c>
      <c r="C82" s="109"/>
      <c r="D82" s="58"/>
      <c r="E82" s="525"/>
      <c r="F82" s="526"/>
      <c r="G82" s="526"/>
      <c r="H82" s="526"/>
      <c r="I82" s="526"/>
      <c r="J82" s="527"/>
      <c r="K82" s="529"/>
      <c r="L82" s="5"/>
      <c r="T82" s="5"/>
      <c r="U82" s="5"/>
      <c r="V82" s="5"/>
      <c r="W82" s="5"/>
      <c r="X82" s="5"/>
      <c r="Y82" s="5"/>
      <c r="Z82" s="376"/>
      <c r="AA82" s="370"/>
      <c r="AB82" s="370"/>
      <c r="AC82" s="2"/>
      <c r="AD82" s="2"/>
      <c r="AE82" s="2"/>
      <c r="AF82" s="2"/>
      <c r="AG82" s="2"/>
      <c r="AH82" s="2"/>
      <c r="AI82" s="2"/>
      <c r="AS82" s="2"/>
      <c r="AT82" s="2"/>
      <c r="AW82" s="2"/>
      <c r="AX82" s="2"/>
      <c r="AY82" s="2"/>
      <c r="AZ82" s="2"/>
      <c r="BA82" s="2"/>
      <c r="BB82" s="2"/>
      <c r="BC82" s="2"/>
      <c r="BE82" s="2"/>
    </row>
    <row r="83" spans="1:1021" ht="15" customHeight="1" x14ac:dyDescent="0.35">
      <c r="A83" s="30"/>
      <c r="B83" s="90"/>
      <c r="C83" s="110"/>
      <c r="D83" s="58"/>
      <c r="E83" s="530" t="s">
        <v>349</v>
      </c>
      <c r="F83" s="531"/>
      <c r="G83" s="531"/>
      <c r="H83" s="531"/>
      <c r="I83" s="531"/>
      <c r="J83" s="532"/>
      <c r="K83" s="436">
        <f>'Feuille de calcul'!T48</f>
        <v>0</v>
      </c>
      <c r="L83" s="5"/>
      <c r="T83" s="5"/>
      <c r="U83" s="5"/>
      <c r="V83" s="5"/>
      <c r="W83" s="5"/>
      <c r="X83" s="5"/>
      <c r="Y83" s="5"/>
      <c r="Z83" s="376"/>
      <c r="AA83" s="370"/>
      <c r="AB83" s="370"/>
      <c r="AC83" s="2"/>
      <c r="AD83" s="2"/>
      <c r="AE83" s="2"/>
      <c r="AF83" s="2"/>
      <c r="AG83" s="2"/>
      <c r="AH83" s="2"/>
      <c r="AI83" s="2"/>
      <c r="AS83" s="2"/>
      <c r="AT83" s="2"/>
      <c r="AW83" s="2"/>
      <c r="AX83" s="2"/>
      <c r="AY83" s="2"/>
      <c r="AZ83" s="2"/>
      <c r="BA83" s="2"/>
      <c r="BB83" s="2"/>
      <c r="BC83" s="2"/>
      <c r="BE83" s="2"/>
    </row>
    <row r="84" spans="1:1021" ht="30" customHeight="1" x14ac:dyDescent="0.3">
      <c r="A84" s="504" t="s">
        <v>161</v>
      </c>
      <c r="B84" s="85" t="s">
        <v>277</v>
      </c>
      <c r="C84" s="86"/>
      <c r="D84" s="133"/>
      <c r="E84" s="437" t="s">
        <v>297</v>
      </c>
      <c r="F84" s="535"/>
      <c r="G84" s="535"/>
      <c r="H84" s="535"/>
      <c r="I84" s="535"/>
      <c r="J84" s="535"/>
      <c r="K84" s="536"/>
      <c r="L84" s="5"/>
      <c r="T84" s="5"/>
      <c r="U84" s="5"/>
      <c r="V84" s="5"/>
      <c r="W84" s="5"/>
      <c r="X84" s="5"/>
      <c r="Y84" s="5"/>
      <c r="Z84" s="376"/>
      <c r="AA84" s="370" t="s">
        <v>228</v>
      </c>
      <c r="AB84" s="370"/>
      <c r="AC84" s="2"/>
      <c r="AD84" s="2"/>
      <c r="AE84" s="2"/>
      <c r="AF84" s="2"/>
      <c r="AG84" s="2"/>
      <c r="AH84" s="2"/>
      <c r="AI84" s="2"/>
      <c r="AS84" s="2"/>
      <c r="AT84" s="2"/>
      <c r="AV84" s="2"/>
      <c r="AW84" s="2"/>
      <c r="AX84" s="2"/>
      <c r="AY84" s="2"/>
      <c r="AZ84" s="2"/>
      <c r="BA84" s="2"/>
      <c r="BB84" s="2"/>
      <c r="BC84" s="2"/>
      <c r="BE84" s="2"/>
    </row>
    <row r="85" spans="1:1021" ht="15" customHeight="1" thickBot="1" x14ac:dyDescent="0.35">
      <c r="A85" s="505"/>
      <c r="B85" s="34"/>
      <c r="C85" s="84"/>
      <c r="D85" s="133"/>
      <c r="E85" s="438"/>
      <c r="F85" s="537"/>
      <c r="G85" s="537"/>
      <c r="H85" s="537"/>
      <c r="I85" s="537"/>
      <c r="J85" s="537"/>
      <c r="K85" s="538"/>
      <c r="L85" s="5"/>
      <c r="T85" s="5"/>
      <c r="U85" s="5"/>
      <c r="V85" s="5"/>
      <c r="W85" s="5"/>
      <c r="X85" s="5"/>
      <c r="Y85" s="5"/>
      <c r="Z85" s="376"/>
      <c r="AA85" s="370" t="s">
        <v>227</v>
      </c>
      <c r="AB85" s="370"/>
      <c r="AC85" s="2"/>
      <c r="AD85" s="2"/>
      <c r="AE85" s="2"/>
      <c r="AF85" s="2"/>
      <c r="AG85" s="2"/>
      <c r="AH85" s="2"/>
      <c r="AI85" s="2"/>
      <c r="AS85" s="2"/>
      <c r="AT85" s="2"/>
      <c r="AV85" s="2"/>
      <c r="AW85" s="2"/>
      <c r="AX85" s="2"/>
      <c r="AY85" s="2"/>
      <c r="AZ85" s="2"/>
      <c r="BA85" s="2"/>
      <c r="BB85" s="2"/>
      <c r="BC85" s="2"/>
      <c r="BE85" s="2"/>
    </row>
    <row r="86" spans="1:1021" ht="30" customHeight="1" x14ac:dyDescent="0.35">
      <c r="A86" s="506"/>
      <c r="B86" s="89" t="s">
        <v>278</v>
      </c>
      <c r="C86" s="109"/>
      <c r="D86" s="133"/>
      <c r="E86" s="137"/>
      <c r="F86" s="137"/>
      <c r="G86" s="137"/>
      <c r="H86" s="137"/>
      <c r="I86" s="137"/>
      <c r="J86" s="137"/>
      <c r="K86" s="138"/>
      <c r="L86" s="5"/>
      <c r="T86" s="5"/>
      <c r="U86" s="5"/>
      <c r="V86" s="5"/>
      <c r="W86" s="5"/>
      <c r="X86" s="5"/>
      <c r="Y86" s="5"/>
      <c r="Z86" s="376"/>
      <c r="AA86" s="370"/>
      <c r="AB86" s="370"/>
      <c r="AC86" s="2"/>
      <c r="AD86" s="2"/>
      <c r="AE86" s="2"/>
      <c r="AF86" s="2"/>
      <c r="AG86" s="2"/>
      <c r="AH86" s="2"/>
      <c r="AI86" s="2"/>
      <c r="AV86" s="2"/>
      <c r="AW86" s="2"/>
      <c r="AX86" s="2"/>
      <c r="AY86" s="2"/>
      <c r="AZ86" s="2"/>
      <c r="BA86" s="2"/>
      <c r="BB86" s="2"/>
      <c r="BC86" s="2"/>
      <c r="BE86" s="2"/>
    </row>
    <row r="87" spans="1:1021" ht="16" customHeight="1" x14ac:dyDescent="0.35">
      <c r="A87" s="80"/>
      <c r="B87" s="34"/>
      <c r="C87" s="84"/>
      <c r="D87" s="133"/>
      <c r="E87" s="137"/>
      <c r="F87" s="137"/>
      <c r="G87" s="137"/>
      <c r="H87" s="137"/>
      <c r="I87" s="137"/>
      <c r="J87" s="137"/>
      <c r="K87" s="138"/>
      <c r="L87" s="5"/>
      <c r="T87" s="5"/>
      <c r="U87" s="5"/>
      <c r="V87" s="5"/>
      <c r="W87" s="5"/>
      <c r="X87" s="5"/>
      <c r="Y87" s="5"/>
      <c r="Z87" s="376" t="s">
        <v>291</v>
      </c>
      <c r="AA87" s="370" t="s">
        <v>247</v>
      </c>
      <c r="AB87" s="370"/>
      <c r="AC87" s="2"/>
      <c r="AD87" s="2"/>
      <c r="AE87" s="2"/>
      <c r="AF87" s="2"/>
      <c r="AG87" s="3"/>
      <c r="AH87" s="2"/>
      <c r="AI87" s="2"/>
      <c r="AV87" s="2"/>
      <c r="AW87" s="2"/>
      <c r="AX87" s="2"/>
      <c r="AY87" s="2"/>
      <c r="AZ87" s="2"/>
      <c r="BA87" s="2"/>
      <c r="BB87" s="2"/>
      <c r="BC87" s="2"/>
      <c r="BE87" s="2"/>
    </row>
    <row r="88" spans="1:1021" ht="18" customHeight="1" x14ac:dyDescent="0.35">
      <c r="A88" s="501" t="s">
        <v>39</v>
      </c>
      <c r="B88" s="85" t="s">
        <v>39</v>
      </c>
      <c r="C88" s="111"/>
      <c r="D88" s="160">
        <v>0.5</v>
      </c>
      <c r="E88" s="137"/>
      <c r="F88" s="137"/>
      <c r="G88" s="137"/>
      <c r="H88" s="137"/>
      <c r="I88" s="137"/>
      <c r="J88" s="137"/>
      <c r="K88" s="138"/>
      <c r="L88" s="5"/>
      <c r="T88" s="5"/>
      <c r="U88" s="5"/>
      <c r="V88" s="5"/>
      <c r="W88" s="5"/>
      <c r="X88" s="5"/>
      <c r="Y88" s="5"/>
      <c r="Z88" s="376"/>
      <c r="AA88" s="370" t="s">
        <v>248</v>
      </c>
      <c r="AB88" s="370"/>
      <c r="AC88" s="2"/>
      <c r="AD88" s="2"/>
      <c r="AE88" s="2"/>
      <c r="AF88" s="2"/>
      <c r="AG88" s="3"/>
      <c r="AH88" s="9"/>
      <c r="AI88" s="9"/>
      <c r="AU88" s="2"/>
      <c r="AV88" s="2"/>
      <c r="AW88" s="2"/>
      <c r="AX88" s="2"/>
      <c r="AY88" s="2"/>
      <c r="AZ88" s="2"/>
      <c r="BA88" s="2"/>
      <c r="BB88" s="2"/>
      <c r="BC88" s="2"/>
      <c r="BE88" s="2"/>
    </row>
    <row r="89" spans="1:1021" ht="20.149999999999999" customHeight="1" x14ac:dyDescent="0.35">
      <c r="A89" s="502"/>
      <c r="B89" s="87"/>
      <c r="C89" s="84"/>
      <c r="D89" s="149"/>
      <c r="E89" s="137"/>
      <c r="F89" s="137"/>
      <c r="G89" s="137"/>
      <c r="H89" s="137"/>
      <c r="I89" s="137"/>
      <c r="J89" s="137"/>
      <c r="K89" s="138"/>
      <c r="L89" s="5"/>
      <c r="T89" s="5"/>
      <c r="U89" s="5"/>
      <c r="V89" s="5"/>
      <c r="W89" s="5"/>
      <c r="X89" s="5"/>
      <c r="Y89" s="5"/>
      <c r="Z89" s="376"/>
      <c r="AA89" s="370"/>
      <c r="AB89" s="370"/>
      <c r="AC89" s="2"/>
      <c r="AD89" s="2"/>
      <c r="AE89" s="2"/>
      <c r="AF89" s="2"/>
      <c r="AG89" s="3"/>
      <c r="AH89" s="9"/>
      <c r="AI89" s="9"/>
      <c r="AS89" s="4"/>
      <c r="AT89" s="4"/>
      <c r="AU89" s="2"/>
      <c r="AV89" s="2"/>
      <c r="AW89" s="2"/>
      <c r="AX89" s="2"/>
      <c r="AY89" s="2"/>
      <c r="AZ89" s="2"/>
      <c r="BA89" s="2"/>
      <c r="BB89" s="2"/>
      <c r="BC89" s="2"/>
      <c r="BE89" s="2"/>
    </row>
    <row r="90" spans="1:1021" ht="18" customHeight="1" x14ac:dyDescent="0.35">
      <c r="A90" s="503"/>
      <c r="B90" s="89" t="s">
        <v>268</v>
      </c>
      <c r="C90" s="112"/>
      <c r="D90" s="161">
        <v>0.5</v>
      </c>
      <c r="E90" s="137"/>
      <c r="F90" s="137"/>
      <c r="G90" s="137"/>
      <c r="H90" s="137"/>
      <c r="I90" s="137"/>
      <c r="J90" s="137"/>
      <c r="K90" s="138"/>
      <c r="L90" s="5"/>
      <c r="T90" s="5"/>
      <c r="U90" s="5"/>
      <c r="V90" s="5"/>
      <c r="W90" s="5"/>
      <c r="X90" s="5"/>
      <c r="Y90" s="5"/>
      <c r="Z90" s="376" t="s">
        <v>287</v>
      </c>
      <c r="AA90" s="371"/>
      <c r="AB90" s="370"/>
      <c r="AC90" s="2"/>
      <c r="AD90" s="2"/>
      <c r="AE90" s="2"/>
      <c r="AF90" s="2"/>
      <c r="AG90" s="3"/>
      <c r="AH90" s="9"/>
      <c r="AI90" s="9"/>
      <c r="AS90" s="4"/>
      <c r="AT90" s="4"/>
      <c r="AU90" s="2"/>
      <c r="AV90" s="2"/>
      <c r="AW90" s="2"/>
      <c r="AX90" s="2"/>
      <c r="AY90" s="2"/>
      <c r="AZ90" s="2"/>
      <c r="BA90" s="2"/>
      <c r="BB90" s="2"/>
      <c r="BC90" s="2"/>
      <c r="BE90" s="2"/>
    </row>
    <row r="91" spans="1:1021" ht="27" customHeight="1" x14ac:dyDescent="0.35">
      <c r="A91" s="30"/>
      <c r="B91" s="31"/>
      <c r="C91" s="31"/>
      <c r="D91" s="133"/>
      <c r="E91" s="137"/>
      <c r="F91" s="137"/>
      <c r="G91" s="137"/>
      <c r="H91" s="137"/>
      <c r="I91" s="137"/>
      <c r="J91" s="137"/>
      <c r="K91" s="138"/>
      <c r="L91" s="5"/>
      <c r="T91" s="5"/>
      <c r="U91" s="5"/>
      <c r="V91" s="5"/>
      <c r="W91" s="5"/>
      <c r="X91" s="5"/>
      <c r="Y91" s="5"/>
      <c r="Z91" s="376"/>
      <c r="AA91" s="370"/>
      <c r="AB91" s="370"/>
      <c r="AC91" s="2"/>
      <c r="AD91" s="2"/>
      <c r="AE91" s="2"/>
      <c r="AF91" s="2"/>
      <c r="AG91" s="3"/>
      <c r="AH91" s="9"/>
      <c r="AI91" s="9"/>
      <c r="AS91" s="4"/>
      <c r="AT91" s="4"/>
      <c r="AU91" s="2"/>
      <c r="AV91" s="2"/>
      <c r="AW91" s="2"/>
      <c r="AX91" s="2"/>
      <c r="AY91" s="2"/>
      <c r="AZ91" s="2"/>
      <c r="BA91" s="2"/>
      <c r="BB91" s="2"/>
      <c r="BC91" s="2"/>
      <c r="BE91" s="2"/>
    </row>
    <row r="92" spans="1:1021" ht="16" customHeight="1" x14ac:dyDescent="0.35">
      <c r="A92" s="30"/>
      <c r="B92" s="31"/>
      <c r="C92" s="31"/>
      <c r="D92" s="133"/>
      <c r="E92" s="137"/>
      <c r="F92" s="137"/>
      <c r="G92" s="137"/>
      <c r="H92" s="137"/>
      <c r="I92" s="137"/>
      <c r="J92" s="137"/>
      <c r="K92" s="138"/>
      <c r="L92" s="5"/>
      <c r="T92" s="5"/>
      <c r="U92" s="5"/>
      <c r="V92" s="5"/>
      <c r="W92" s="5"/>
      <c r="X92" s="5"/>
      <c r="Y92" s="5"/>
      <c r="Z92" s="376"/>
      <c r="AB92" s="370"/>
      <c r="AC92" s="2"/>
      <c r="AD92" s="2"/>
      <c r="AE92" s="2"/>
      <c r="AF92" s="2"/>
      <c r="AG92" s="3"/>
      <c r="AH92" s="9"/>
      <c r="AI92" s="9"/>
      <c r="AS92" s="4"/>
      <c r="AT92" s="4"/>
      <c r="AU92" s="2"/>
      <c r="AV92" s="2"/>
      <c r="AW92" s="2"/>
      <c r="AX92" s="2"/>
      <c r="AY92" s="2"/>
      <c r="AZ92" s="2"/>
      <c r="BA92" s="2"/>
      <c r="BB92" s="2"/>
      <c r="BC92" s="2"/>
      <c r="BE92" s="2"/>
    </row>
    <row r="93" spans="1:1021" ht="22" customHeight="1" x14ac:dyDescent="0.35">
      <c r="A93" s="113"/>
      <c r="B93" s="114" t="s">
        <v>309</v>
      </c>
      <c r="C93" s="115"/>
      <c r="D93" s="162"/>
      <c r="E93" s="163"/>
      <c r="F93" s="163"/>
      <c r="G93" s="163"/>
      <c r="H93" s="163"/>
      <c r="I93" s="163"/>
      <c r="J93" s="163"/>
      <c r="K93" s="164"/>
      <c r="Y93" s="5"/>
      <c r="Z93" s="376"/>
      <c r="AB93" s="370"/>
      <c r="AC93" s="2"/>
      <c r="AD93" s="2"/>
      <c r="AE93" s="2"/>
      <c r="AF93" s="2"/>
      <c r="AG93" s="3"/>
      <c r="AH93" s="9"/>
      <c r="AI93" s="9"/>
      <c r="AK93" s="18"/>
      <c r="AM93" s="2"/>
      <c r="AN93" s="2"/>
      <c r="AO93" s="2"/>
      <c r="AP93" s="2"/>
      <c r="AQ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E93" s="2"/>
    </row>
    <row r="94" spans="1:1021" x14ac:dyDescent="0.3">
      <c r="B94" s="17"/>
      <c r="C94" s="17"/>
      <c r="Z94" s="370"/>
      <c r="AB94" s="370"/>
      <c r="AC94" s="2"/>
      <c r="AD94" s="2"/>
      <c r="AE94" s="5"/>
      <c r="AF94" s="9"/>
      <c r="AG94" s="9"/>
      <c r="AH94" s="3"/>
      <c r="AI94" s="3"/>
      <c r="AK94" s="19"/>
      <c r="AL94" s="3"/>
      <c r="AM94" s="3"/>
      <c r="AN94" s="2"/>
      <c r="AO94" s="2"/>
      <c r="AP94" s="2"/>
      <c r="AQ94" s="2"/>
      <c r="AS94" s="2"/>
      <c r="AT94" s="2"/>
      <c r="BF94" s="3"/>
      <c r="BG94" s="3"/>
      <c r="BH94" s="3"/>
      <c r="BI94" s="3"/>
      <c r="BJ94" s="3"/>
      <c r="BK94" s="3"/>
      <c r="BL94" s="3"/>
      <c r="BM94" s="3"/>
      <c r="BN94" s="3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</row>
    <row r="95" spans="1:1021" x14ac:dyDescent="0.3">
      <c r="B95" s="17"/>
      <c r="C95" s="17"/>
      <c r="AF95" s="3"/>
      <c r="AG95" s="3"/>
      <c r="AH95" s="3"/>
      <c r="AI95" s="3"/>
      <c r="AN95" s="2"/>
      <c r="AO95" s="2"/>
      <c r="AP95" s="2"/>
      <c r="AQ95" s="2"/>
      <c r="AS95" s="2"/>
      <c r="AT95" s="2"/>
      <c r="BF95" s="3"/>
      <c r="BG95" s="3"/>
      <c r="BH95" s="3"/>
      <c r="BI95" s="3"/>
      <c r="BJ95" s="3"/>
      <c r="BK95" s="3"/>
      <c r="BL95" s="3"/>
      <c r="BM95" s="3"/>
      <c r="BN95" s="3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</row>
    <row r="96" spans="1:1021" x14ac:dyDescent="0.3">
      <c r="B96" s="17"/>
      <c r="C96" s="17"/>
      <c r="AF96" s="3"/>
      <c r="AG96" s="3"/>
      <c r="AH96" s="3"/>
      <c r="AI96" s="3"/>
      <c r="AN96" s="2"/>
      <c r="AO96" s="2"/>
      <c r="AP96" s="2"/>
      <c r="AQ96" s="2"/>
      <c r="AS96" s="2"/>
      <c r="AT96" s="2"/>
      <c r="BF96" s="3"/>
      <c r="BG96" s="3"/>
      <c r="BH96" s="3"/>
      <c r="BI96" s="3"/>
      <c r="BJ96" s="3"/>
      <c r="BK96" s="3"/>
      <c r="BL96" s="3"/>
      <c r="BM96" s="3"/>
      <c r="BN96" s="3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</row>
    <row r="97" spans="2:1021" x14ac:dyDescent="0.3">
      <c r="B97" s="17"/>
      <c r="C97" s="17"/>
      <c r="AF97" s="3"/>
      <c r="AG97" s="3"/>
      <c r="AH97" s="3"/>
      <c r="AI97" s="3"/>
      <c r="AJ97" s="3"/>
      <c r="AN97" s="3"/>
      <c r="AO97" s="3"/>
      <c r="AP97" s="3"/>
      <c r="AQ97" s="3"/>
      <c r="BF97" s="3"/>
      <c r="BG97" s="3"/>
      <c r="BH97" s="3"/>
      <c r="BI97" s="3"/>
      <c r="BJ97" s="3"/>
      <c r="BK97" s="3"/>
      <c r="BL97" s="3"/>
      <c r="BM97" s="3"/>
      <c r="BN97" s="3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</row>
    <row r="98" spans="2:1021" x14ac:dyDescent="0.3"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BF98" s="3"/>
      <c r="BG98" s="3"/>
      <c r="BH98" s="3"/>
      <c r="BI98" s="3"/>
      <c r="BJ98" s="3"/>
      <c r="BK98" s="3"/>
      <c r="BL98" s="3"/>
      <c r="BM98" s="3"/>
      <c r="BN98" s="3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</row>
    <row r="99" spans="2:1021" x14ac:dyDescent="0.3"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BF99" s="3"/>
      <c r="BG99" s="3"/>
      <c r="BH99" s="3"/>
      <c r="BI99" s="3"/>
      <c r="BJ99" s="3"/>
      <c r="BK99" s="3"/>
      <c r="BL99" s="3"/>
      <c r="BM99" s="3"/>
      <c r="BN99" s="3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</row>
    <row r="100" spans="2:1021" x14ac:dyDescent="0.3"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BF100" s="3"/>
      <c r="BG100" s="3"/>
      <c r="BH100" s="3"/>
      <c r="BI100" s="3"/>
      <c r="BJ100" s="3"/>
      <c r="BK100" s="3"/>
      <c r="BL100" s="3"/>
      <c r="BM100" s="3"/>
      <c r="BN100" s="3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</row>
    <row r="101" spans="2:1021" x14ac:dyDescent="0.3"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BF101" s="3"/>
      <c r="BG101" s="3"/>
      <c r="BH101" s="3"/>
      <c r="BI101" s="3"/>
      <c r="BJ101" s="3"/>
      <c r="BK101" s="3"/>
      <c r="BL101" s="3"/>
      <c r="BM101" s="3"/>
      <c r="BN101" s="3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</row>
    <row r="102" spans="2:1021" x14ac:dyDescent="0.3"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BF102" s="3"/>
      <c r="BG102" s="3"/>
      <c r="BH102" s="3"/>
      <c r="BI102" s="3"/>
      <c r="BJ102" s="3"/>
      <c r="BK102" s="3"/>
      <c r="BL102" s="3"/>
      <c r="BM102" s="3"/>
      <c r="BN102" s="3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</row>
    <row r="103" spans="2:1021" x14ac:dyDescent="0.3"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BF103" s="3"/>
      <c r="BG103" s="3"/>
      <c r="BH103" s="3"/>
      <c r="BI103" s="3"/>
      <c r="BJ103" s="3"/>
      <c r="BK103" s="3"/>
      <c r="BL103" s="3"/>
      <c r="BM103" s="3"/>
      <c r="BN103" s="3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</row>
    <row r="104" spans="2:1021" x14ac:dyDescent="0.3"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BF104" s="3"/>
      <c r="BG104" s="3"/>
      <c r="BH104" s="3"/>
      <c r="BI104" s="3"/>
      <c r="BJ104" s="3"/>
      <c r="BK104" s="3"/>
      <c r="BL104" s="3"/>
      <c r="BM104" s="3"/>
      <c r="BN104" s="3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</row>
    <row r="105" spans="2:1021" x14ac:dyDescent="0.3"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BF105" s="3"/>
      <c r="BG105" s="3"/>
      <c r="BH105" s="3"/>
      <c r="BI105" s="3"/>
      <c r="BJ105" s="3"/>
      <c r="BK105" s="3"/>
      <c r="BL105" s="3"/>
      <c r="BM105" s="3"/>
      <c r="BN105" s="3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</row>
    <row r="106" spans="2:1021" x14ac:dyDescent="0.3"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BF106" s="3"/>
      <c r="BG106" s="3"/>
      <c r="BH106" s="3"/>
      <c r="BI106" s="3"/>
      <c r="BJ106" s="3"/>
      <c r="BK106" s="3"/>
      <c r="BL106" s="3"/>
      <c r="BM106" s="3"/>
      <c r="BN106" s="3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</row>
    <row r="107" spans="2:1021" x14ac:dyDescent="0.3"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BF107" s="3"/>
      <c r="BG107" s="3"/>
      <c r="BH107" s="3"/>
      <c r="BI107" s="3"/>
      <c r="BJ107" s="3"/>
      <c r="BK107" s="3"/>
      <c r="BL107" s="3"/>
      <c r="BM107" s="3"/>
      <c r="BN107" s="3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</row>
    <row r="108" spans="2:1021" x14ac:dyDescent="0.3"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BF108" s="3"/>
      <c r="BG108" s="3"/>
      <c r="BH108" s="3"/>
      <c r="BI108" s="3"/>
      <c r="BJ108" s="3"/>
      <c r="BK108" s="3"/>
      <c r="BL108" s="3"/>
      <c r="BM108" s="3"/>
      <c r="BN108" s="3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</row>
    <row r="109" spans="2:1021" x14ac:dyDescent="0.3"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BF109" s="3"/>
      <c r="BG109" s="3"/>
      <c r="BH109" s="3"/>
      <c r="BI109" s="3"/>
      <c r="BJ109" s="3"/>
      <c r="BK109" s="3"/>
      <c r="BL109" s="3"/>
      <c r="BM109" s="3"/>
      <c r="BN109" s="3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</row>
    <row r="110" spans="2:1021" x14ac:dyDescent="0.3"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BF110" s="3"/>
      <c r="BG110" s="3"/>
      <c r="BH110" s="3"/>
      <c r="BI110" s="3"/>
      <c r="BJ110" s="3"/>
      <c r="BK110" s="3"/>
      <c r="BL110" s="3"/>
      <c r="BM110" s="3"/>
      <c r="BN110" s="3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</row>
    <row r="111" spans="2:1021" x14ac:dyDescent="0.3"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BF111" s="3"/>
      <c r="BG111" s="3"/>
      <c r="BH111" s="3"/>
      <c r="BI111" s="3"/>
      <c r="BJ111" s="3"/>
      <c r="BK111" s="3"/>
      <c r="BL111" s="3"/>
      <c r="BM111" s="3"/>
      <c r="BN111" s="3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</row>
    <row r="112" spans="2:1021" x14ac:dyDescent="0.3"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BF112" s="3"/>
      <c r="BG112" s="3"/>
      <c r="BH112" s="3"/>
      <c r="BI112" s="3"/>
      <c r="BJ112" s="3"/>
      <c r="BK112" s="3"/>
      <c r="BL112" s="3"/>
      <c r="BM112" s="3"/>
      <c r="BN112" s="3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</row>
    <row r="113" spans="32:1021" x14ac:dyDescent="0.3"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BF113" s="3"/>
      <c r="BG113" s="3"/>
      <c r="BH113" s="3"/>
      <c r="BI113" s="3"/>
      <c r="BJ113" s="3"/>
      <c r="BK113" s="3"/>
      <c r="BL113" s="3"/>
      <c r="BM113" s="3"/>
      <c r="BN113" s="3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</row>
    <row r="114" spans="32:1021" x14ac:dyDescent="0.3"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BF114" s="3"/>
      <c r="BG114" s="3"/>
      <c r="BH114" s="3"/>
      <c r="BI114" s="3"/>
      <c r="BJ114" s="3"/>
      <c r="BK114" s="3"/>
      <c r="BL114" s="3"/>
      <c r="BM114" s="3"/>
      <c r="BN114" s="3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</row>
    <row r="115" spans="32:1021" x14ac:dyDescent="0.3"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BF115" s="3"/>
      <c r="BG115" s="3"/>
      <c r="BH115" s="3"/>
      <c r="BI115" s="3"/>
      <c r="BJ115" s="3"/>
      <c r="BK115" s="3"/>
      <c r="BL115" s="3"/>
      <c r="BM115" s="3"/>
      <c r="BN115" s="3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</row>
    <row r="116" spans="32:1021" x14ac:dyDescent="0.3"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BF116" s="3"/>
      <c r="BG116" s="3"/>
      <c r="BH116" s="3"/>
      <c r="BI116" s="3"/>
      <c r="BJ116" s="3"/>
      <c r="BK116" s="3"/>
      <c r="BL116" s="3"/>
      <c r="BM116" s="3"/>
      <c r="BN116" s="3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</row>
    <row r="117" spans="32:1021" x14ac:dyDescent="0.3"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BF117" s="3"/>
      <c r="BG117" s="3"/>
      <c r="BH117" s="3"/>
      <c r="BI117" s="3"/>
      <c r="BJ117" s="3"/>
      <c r="BK117" s="3"/>
      <c r="BL117" s="3"/>
      <c r="BM117" s="3"/>
      <c r="BN117" s="3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</row>
    <row r="118" spans="32:1021" x14ac:dyDescent="0.3"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BF118" s="3"/>
      <c r="BG118" s="3"/>
      <c r="BH118" s="3"/>
      <c r="BI118" s="3"/>
      <c r="BJ118" s="3"/>
      <c r="BK118" s="3"/>
      <c r="BL118" s="3"/>
      <c r="BM118" s="3"/>
      <c r="BN118" s="3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</row>
    <row r="119" spans="32:1021" x14ac:dyDescent="0.3"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BF119" s="3"/>
      <c r="BG119" s="3"/>
      <c r="BH119" s="3"/>
      <c r="BI119" s="3"/>
      <c r="BJ119" s="3"/>
      <c r="BK119" s="3"/>
      <c r="BL119" s="3"/>
      <c r="BM119" s="3"/>
      <c r="BN119" s="3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</row>
    <row r="120" spans="32:1021" x14ac:dyDescent="0.3"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BF120" s="3"/>
      <c r="BG120" s="3"/>
      <c r="BH120" s="3"/>
      <c r="BI120" s="3"/>
      <c r="BJ120" s="3"/>
      <c r="BK120" s="3"/>
      <c r="BL120" s="3"/>
      <c r="BM120" s="3"/>
      <c r="BN120" s="3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</row>
    <row r="121" spans="32:1021" x14ac:dyDescent="0.3"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BF121" s="3"/>
      <c r="BG121" s="3"/>
      <c r="BH121" s="3"/>
      <c r="BI121" s="3"/>
      <c r="BJ121" s="3"/>
      <c r="BK121" s="3"/>
      <c r="BL121" s="3"/>
      <c r="BM121" s="3"/>
      <c r="BN121" s="3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  <c r="AME121" s="4"/>
      <c r="AMF121" s="4"/>
      <c r="AMG121" s="4"/>
    </row>
    <row r="122" spans="32:1021" x14ac:dyDescent="0.3"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BF122" s="3"/>
      <c r="BG122" s="3"/>
      <c r="BH122" s="3"/>
      <c r="BI122" s="3"/>
      <c r="BJ122" s="3"/>
      <c r="BK122" s="3"/>
      <c r="BL122" s="3"/>
      <c r="BM122" s="3"/>
      <c r="BN122" s="3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</row>
    <row r="123" spans="32:1021" x14ac:dyDescent="0.3"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BF123" s="3"/>
      <c r="BG123" s="3"/>
      <c r="BH123" s="3"/>
      <c r="BI123" s="3"/>
      <c r="BJ123" s="3"/>
      <c r="BK123" s="3"/>
      <c r="BL123" s="3"/>
      <c r="BM123" s="3"/>
      <c r="BN123" s="3"/>
      <c r="AIJ123" s="4"/>
      <c r="AIK123" s="4"/>
      <c r="AIL123" s="4"/>
      <c r="AIM123" s="4"/>
      <c r="AIN123" s="4"/>
      <c r="AIO123" s="4"/>
      <c r="AIP123" s="4"/>
      <c r="AIQ123" s="4"/>
      <c r="AIR123" s="4"/>
      <c r="AIS123" s="4"/>
      <c r="AIT123" s="4"/>
      <c r="AIU123" s="4"/>
      <c r="AIV123" s="4"/>
      <c r="AIW123" s="4"/>
      <c r="AIX123" s="4"/>
      <c r="AIY123" s="4"/>
      <c r="AIZ123" s="4"/>
      <c r="AJA123" s="4"/>
      <c r="AJB123" s="4"/>
      <c r="AJC123" s="4"/>
      <c r="AJD123" s="4"/>
      <c r="AJE123" s="4"/>
      <c r="AJF123" s="4"/>
      <c r="AJG123" s="4"/>
      <c r="AJH123" s="4"/>
      <c r="AJI123" s="4"/>
      <c r="AJJ123" s="4"/>
      <c r="AJK123" s="4"/>
      <c r="AJL123" s="4"/>
      <c r="AJM123" s="4"/>
      <c r="AJN123" s="4"/>
      <c r="AJO123" s="4"/>
      <c r="AJP123" s="4"/>
      <c r="AJQ123" s="4"/>
      <c r="AJR123" s="4"/>
      <c r="AJS123" s="4"/>
      <c r="AJT123" s="4"/>
      <c r="AJU123" s="4"/>
      <c r="AJV123" s="4"/>
      <c r="AJW123" s="4"/>
      <c r="AJX123" s="4"/>
      <c r="AJY123" s="4"/>
      <c r="AJZ123" s="4"/>
      <c r="AKA123" s="4"/>
      <c r="AKB123" s="4"/>
      <c r="AKC123" s="4"/>
      <c r="AKD123" s="4"/>
      <c r="AKE123" s="4"/>
      <c r="AKF123" s="4"/>
      <c r="AKG123" s="4"/>
      <c r="AKH123" s="4"/>
      <c r="AKI123" s="4"/>
      <c r="AKJ123" s="4"/>
      <c r="AKK123" s="4"/>
      <c r="AKL123" s="4"/>
      <c r="AKM123" s="4"/>
      <c r="AKN123" s="4"/>
      <c r="AKO123" s="4"/>
      <c r="AKP123" s="4"/>
      <c r="AKQ123" s="4"/>
      <c r="AKR123" s="4"/>
      <c r="AKS123" s="4"/>
      <c r="AKT123" s="4"/>
      <c r="AKU123" s="4"/>
      <c r="AKV123" s="4"/>
      <c r="AKW123" s="4"/>
      <c r="AKX123" s="4"/>
      <c r="AKY123" s="4"/>
      <c r="AKZ123" s="4"/>
      <c r="ALA123" s="4"/>
      <c r="ALB123" s="4"/>
      <c r="ALC123" s="4"/>
      <c r="ALD123" s="4"/>
      <c r="ALE123" s="4"/>
      <c r="ALF123" s="4"/>
      <c r="ALG123" s="4"/>
      <c r="ALH123" s="4"/>
      <c r="ALI123" s="4"/>
      <c r="ALJ123" s="4"/>
      <c r="ALK123" s="4"/>
      <c r="ALL123" s="4"/>
      <c r="ALM123" s="4"/>
      <c r="ALN123" s="4"/>
      <c r="ALO123" s="4"/>
      <c r="ALP123" s="4"/>
      <c r="ALQ123" s="4"/>
      <c r="ALR123" s="4"/>
      <c r="ALS123" s="4"/>
      <c r="ALT123" s="4"/>
      <c r="ALU123" s="4"/>
      <c r="ALV123" s="4"/>
      <c r="ALW123" s="4"/>
      <c r="ALX123" s="4"/>
      <c r="ALY123" s="4"/>
      <c r="ALZ123" s="4"/>
      <c r="AMA123" s="4"/>
      <c r="AMB123" s="4"/>
      <c r="AMC123" s="4"/>
      <c r="AMD123" s="4"/>
      <c r="AME123" s="4"/>
      <c r="AMF123" s="4"/>
      <c r="AMG123" s="4"/>
    </row>
    <row r="124" spans="32:1021" x14ac:dyDescent="0.3"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BF124" s="3"/>
      <c r="BG124" s="3"/>
      <c r="BH124" s="3"/>
      <c r="BI124" s="3"/>
      <c r="BJ124" s="3"/>
      <c r="BK124" s="3"/>
      <c r="BL124" s="3"/>
      <c r="BM124" s="3"/>
      <c r="BN124" s="3"/>
      <c r="AIJ124" s="4"/>
      <c r="AIK124" s="4"/>
      <c r="AIL124" s="4"/>
      <c r="AIM124" s="4"/>
      <c r="AIN124" s="4"/>
      <c r="AIO124" s="4"/>
      <c r="AIP124" s="4"/>
      <c r="AIQ124" s="4"/>
      <c r="AIR124" s="4"/>
      <c r="AIS124" s="4"/>
      <c r="AIT124" s="4"/>
      <c r="AIU124" s="4"/>
      <c r="AIV124" s="4"/>
      <c r="AIW124" s="4"/>
      <c r="AIX124" s="4"/>
      <c r="AIY124" s="4"/>
      <c r="AIZ124" s="4"/>
      <c r="AJA124" s="4"/>
      <c r="AJB124" s="4"/>
      <c r="AJC124" s="4"/>
      <c r="AJD124" s="4"/>
      <c r="AJE124" s="4"/>
      <c r="AJF124" s="4"/>
      <c r="AJG124" s="4"/>
      <c r="AJH124" s="4"/>
      <c r="AJI124" s="4"/>
      <c r="AJJ124" s="4"/>
      <c r="AJK124" s="4"/>
      <c r="AJL124" s="4"/>
      <c r="AJM124" s="4"/>
      <c r="AJN124" s="4"/>
      <c r="AJO124" s="4"/>
      <c r="AJP124" s="4"/>
      <c r="AJQ124" s="4"/>
      <c r="AJR124" s="4"/>
      <c r="AJS124" s="4"/>
      <c r="AJT124" s="4"/>
      <c r="AJU124" s="4"/>
      <c r="AJV124" s="4"/>
      <c r="AJW124" s="4"/>
      <c r="AJX124" s="4"/>
      <c r="AJY124" s="4"/>
      <c r="AJZ124" s="4"/>
      <c r="AKA124" s="4"/>
      <c r="AKB124" s="4"/>
      <c r="AKC124" s="4"/>
      <c r="AKD124" s="4"/>
      <c r="AKE124" s="4"/>
      <c r="AKF124" s="4"/>
      <c r="AKG124" s="4"/>
      <c r="AKH124" s="4"/>
      <c r="AKI124" s="4"/>
      <c r="AKJ124" s="4"/>
      <c r="AKK124" s="4"/>
      <c r="AKL124" s="4"/>
      <c r="AKM124" s="4"/>
      <c r="AKN124" s="4"/>
      <c r="AKO124" s="4"/>
      <c r="AKP124" s="4"/>
      <c r="AKQ124" s="4"/>
      <c r="AKR124" s="4"/>
      <c r="AKS124" s="4"/>
      <c r="AKT124" s="4"/>
      <c r="AKU124" s="4"/>
      <c r="AKV124" s="4"/>
      <c r="AKW124" s="4"/>
      <c r="AKX124" s="4"/>
      <c r="AKY124" s="4"/>
      <c r="AKZ124" s="4"/>
      <c r="ALA124" s="4"/>
      <c r="ALB124" s="4"/>
      <c r="ALC124" s="4"/>
      <c r="ALD124" s="4"/>
      <c r="ALE124" s="4"/>
      <c r="ALF124" s="4"/>
      <c r="ALG124" s="4"/>
      <c r="ALH124" s="4"/>
      <c r="ALI124" s="4"/>
      <c r="ALJ124" s="4"/>
      <c r="ALK124" s="4"/>
      <c r="ALL124" s="4"/>
      <c r="ALM124" s="4"/>
      <c r="ALN124" s="4"/>
      <c r="ALO124" s="4"/>
      <c r="ALP124" s="4"/>
      <c r="ALQ124" s="4"/>
      <c r="ALR124" s="4"/>
      <c r="ALS124" s="4"/>
      <c r="ALT124" s="4"/>
      <c r="ALU124" s="4"/>
      <c r="ALV124" s="4"/>
      <c r="ALW124" s="4"/>
      <c r="ALX124" s="4"/>
      <c r="ALY124" s="4"/>
      <c r="ALZ124" s="4"/>
      <c r="AMA124" s="4"/>
      <c r="AMB124" s="4"/>
      <c r="AMC124" s="4"/>
      <c r="AMD124" s="4"/>
      <c r="AME124" s="4"/>
      <c r="AMF124" s="4"/>
      <c r="AMG124" s="4"/>
    </row>
    <row r="125" spans="32:1021" x14ac:dyDescent="0.3"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BF125" s="3"/>
      <c r="BG125" s="3"/>
      <c r="BH125" s="3"/>
      <c r="BI125" s="3"/>
      <c r="BJ125" s="3"/>
      <c r="BK125" s="3"/>
      <c r="BL125" s="3"/>
      <c r="BM125" s="3"/>
      <c r="BN125" s="3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</row>
    <row r="126" spans="32:1021" x14ac:dyDescent="0.3"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BF126" s="3"/>
      <c r="BG126" s="3"/>
      <c r="BH126" s="3"/>
      <c r="BI126" s="3"/>
      <c r="BJ126" s="3"/>
      <c r="BK126" s="3"/>
      <c r="BL126" s="3"/>
      <c r="BM126" s="3"/>
      <c r="BN126" s="3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</row>
    <row r="127" spans="32:1021" x14ac:dyDescent="0.3"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BF127" s="3"/>
      <c r="BG127" s="3"/>
      <c r="BH127" s="3"/>
      <c r="BI127" s="3"/>
      <c r="BJ127" s="3"/>
      <c r="BK127" s="3"/>
      <c r="BL127" s="3"/>
      <c r="BM127" s="3"/>
      <c r="BN127" s="3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</row>
    <row r="128" spans="32:1021" x14ac:dyDescent="0.3"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BF128" s="3"/>
      <c r="BG128" s="3"/>
      <c r="BH128" s="3"/>
      <c r="BI128" s="3"/>
      <c r="BJ128" s="3"/>
      <c r="BK128" s="3"/>
      <c r="BL128" s="3"/>
      <c r="BM128" s="3"/>
      <c r="BN128" s="3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</row>
    <row r="129" spans="32:1021" x14ac:dyDescent="0.3"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BF129" s="3"/>
      <c r="BG129" s="3"/>
      <c r="BH129" s="3"/>
      <c r="BI129" s="3"/>
      <c r="BJ129" s="3"/>
      <c r="BK129" s="3"/>
      <c r="BL129" s="3"/>
      <c r="BM129" s="3"/>
      <c r="BN129" s="3"/>
      <c r="AIJ129" s="4"/>
      <c r="AIK129" s="4"/>
      <c r="AIL129" s="4"/>
      <c r="AIM129" s="4"/>
      <c r="AIN129" s="4"/>
      <c r="AIO129" s="4"/>
      <c r="AIP129" s="4"/>
      <c r="AIQ129" s="4"/>
      <c r="AIR129" s="4"/>
      <c r="AIS129" s="4"/>
      <c r="AIT129" s="4"/>
      <c r="AIU129" s="4"/>
      <c r="AIV129" s="4"/>
      <c r="AIW129" s="4"/>
      <c r="AIX129" s="4"/>
      <c r="AIY129" s="4"/>
      <c r="AIZ129" s="4"/>
      <c r="AJA129" s="4"/>
      <c r="AJB129" s="4"/>
      <c r="AJC129" s="4"/>
      <c r="AJD129" s="4"/>
      <c r="AJE129" s="4"/>
      <c r="AJF129" s="4"/>
      <c r="AJG129" s="4"/>
      <c r="AJH129" s="4"/>
      <c r="AJI129" s="4"/>
      <c r="AJJ129" s="4"/>
      <c r="AJK129" s="4"/>
      <c r="AJL129" s="4"/>
      <c r="AJM129" s="4"/>
      <c r="AJN129" s="4"/>
      <c r="AJO129" s="4"/>
      <c r="AJP129" s="4"/>
      <c r="AJQ129" s="4"/>
      <c r="AJR129" s="4"/>
      <c r="AJS129" s="4"/>
      <c r="AJT129" s="4"/>
      <c r="AJU129" s="4"/>
      <c r="AJV129" s="4"/>
      <c r="AJW129" s="4"/>
      <c r="AJX129" s="4"/>
      <c r="AJY129" s="4"/>
      <c r="AJZ129" s="4"/>
      <c r="AKA129" s="4"/>
      <c r="AKB129" s="4"/>
      <c r="AKC129" s="4"/>
      <c r="AKD129" s="4"/>
      <c r="AKE129" s="4"/>
      <c r="AKF129" s="4"/>
      <c r="AKG129" s="4"/>
      <c r="AKH129" s="4"/>
      <c r="AKI129" s="4"/>
      <c r="AKJ129" s="4"/>
      <c r="AKK129" s="4"/>
      <c r="AKL129" s="4"/>
      <c r="AKM129" s="4"/>
      <c r="AKN129" s="4"/>
      <c r="AKO129" s="4"/>
      <c r="AKP129" s="4"/>
      <c r="AKQ129" s="4"/>
      <c r="AKR129" s="4"/>
      <c r="AKS129" s="4"/>
      <c r="AKT129" s="4"/>
      <c r="AKU129" s="4"/>
      <c r="AKV129" s="4"/>
      <c r="AKW129" s="4"/>
      <c r="AKX129" s="4"/>
      <c r="AKY129" s="4"/>
      <c r="AKZ129" s="4"/>
      <c r="ALA129" s="4"/>
      <c r="ALB129" s="4"/>
      <c r="ALC129" s="4"/>
      <c r="ALD129" s="4"/>
      <c r="ALE129" s="4"/>
      <c r="ALF129" s="4"/>
      <c r="ALG129" s="4"/>
      <c r="ALH129" s="4"/>
      <c r="ALI129" s="4"/>
      <c r="ALJ129" s="4"/>
      <c r="ALK129" s="4"/>
      <c r="ALL129" s="4"/>
      <c r="ALM129" s="4"/>
      <c r="ALN129" s="4"/>
      <c r="ALO129" s="4"/>
      <c r="ALP129" s="4"/>
      <c r="ALQ129" s="4"/>
      <c r="ALR129" s="4"/>
      <c r="ALS129" s="4"/>
      <c r="ALT129" s="4"/>
      <c r="ALU129" s="4"/>
      <c r="ALV129" s="4"/>
      <c r="ALW129" s="4"/>
      <c r="ALX129" s="4"/>
      <c r="ALY129" s="4"/>
      <c r="ALZ129" s="4"/>
      <c r="AMA129" s="4"/>
      <c r="AMB129" s="4"/>
      <c r="AMC129" s="4"/>
      <c r="AMD129" s="4"/>
      <c r="AME129" s="4"/>
      <c r="AMF129" s="4"/>
      <c r="AMG129" s="4"/>
    </row>
    <row r="130" spans="32:1021" x14ac:dyDescent="0.3"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BF130" s="3"/>
      <c r="BG130" s="3"/>
      <c r="BH130" s="3"/>
      <c r="BI130" s="3"/>
      <c r="BJ130" s="3"/>
      <c r="BK130" s="3"/>
      <c r="BL130" s="3"/>
      <c r="BM130" s="3"/>
      <c r="BN130" s="3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  <c r="AME130" s="4"/>
      <c r="AMF130" s="4"/>
      <c r="AMG130" s="4"/>
    </row>
    <row r="131" spans="32:1021" x14ac:dyDescent="0.3"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BF131" s="3"/>
      <c r="BG131" s="3"/>
      <c r="BH131" s="3"/>
      <c r="BI131" s="3"/>
      <c r="BJ131" s="3"/>
      <c r="BK131" s="3"/>
      <c r="BL131" s="3"/>
      <c r="BM131" s="3"/>
      <c r="BN131" s="3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  <c r="AME131" s="4"/>
      <c r="AMF131" s="4"/>
      <c r="AMG131" s="4"/>
    </row>
    <row r="132" spans="32:1021" x14ac:dyDescent="0.3"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BF132" s="3"/>
      <c r="BG132" s="3"/>
      <c r="BH132" s="3"/>
      <c r="BI132" s="3"/>
      <c r="BJ132" s="3"/>
      <c r="BK132" s="3"/>
      <c r="BL132" s="3"/>
      <c r="BM132" s="3"/>
      <c r="BN132" s="3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  <c r="AME132" s="4"/>
      <c r="AMF132" s="4"/>
      <c r="AMG132" s="4"/>
    </row>
    <row r="133" spans="32:1021" x14ac:dyDescent="0.3"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BF133" s="3"/>
      <c r="BG133" s="3"/>
      <c r="BH133" s="3"/>
      <c r="BI133" s="3"/>
      <c r="BJ133" s="3"/>
      <c r="BK133" s="3"/>
      <c r="BL133" s="3"/>
      <c r="BM133" s="3"/>
      <c r="BN133" s="3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  <c r="AME133" s="4"/>
      <c r="AMF133" s="4"/>
      <c r="AMG133" s="4"/>
    </row>
    <row r="134" spans="32:1021" x14ac:dyDescent="0.3"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BF134" s="3"/>
      <c r="BG134" s="3"/>
      <c r="BH134" s="3"/>
      <c r="BI134" s="3"/>
      <c r="BJ134" s="3"/>
      <c r="BK134" s="3"/>
      <c r="BL134" s="3"/>
      <c r="BM134" s="3"/>
      <c r="BN134" s="3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  <c r="AME134" s="4"/>
      <c r="AMF134" s="4"/>
      <c r="AMG134" s="4"/>
    </row>
    <row r="135" spans="32:1021" x14ac:dyDescent="0.3"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BF135" s="3"/>
      <c r="BG135" s="3"/>
      <c r="BH135" s="3"/>
      <c r="BI135" s="3"/>
      <c r="BJ135" s="3"/>
      <c r="BK135" s="3"/>
      <c r="BL135" s="3"/>
      <c r="BM135" s="3"/>
      <c r="BN135" s="3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  <c r="AME135" s="4"/>
      <c r="AMF135" s="4"/>
      <c r="AMG135" s="4"/>
    </row>
    <row r="136" spans="32:1021" x14ac:dyDescent="0.3"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BF136" s="3"/>
      <c r="BG136" s="3"/>
      <c r="BH136" s="3"/>
      <c r="BI136" s="3"/>
      <c r="BJ136" s="3"/>
      <c r="BK136" s="3"/>
      <c r="BL136" s="3"/>
      <c r="BM136" s="3"/>
      <c r="BN136" s="3"/>
      <c r="AIJ136" s="4"/>
      <c r="AIK136" s="4"/>
      <c r="AIL136" s="4"/>
      <c r="AIM136" s="4"/>
      <c r="AIN136" s="4"/>
      <c r="AIO136" s="4"/>
      <c r="AIP136" s="4"/>
      <c r="AIQ136" s="4"/>
      <c r="AIR136" s="4"/>
      <c r="AIS136" s="4"/>
      <c r="AIT136" s="4"/>
      <c r="AIU136" s="4"/>
      <c r="AIV136" s="4"/>
      <c r="AIW136" s="4"/>
      <c r="AIX136" s="4"/>
      <c r="AIY136" s="4"/>
      <c r="AIZ136" s="4"/>
      <c r="AJA136" s="4"/>
      <c r="AJB136" s="4"/>
      <c r="AJC136" s="4"/>
      <c r="AJD136" s="4"/>
      <c r="AJE136" s="4"/>
      <c r="AJF136" s="4"/>
      <c r="AJG136" s="4"/>
      <c r="AJH136" s="4"/>
      <c r="AJI136" s="4"/>
      <c r="AJJ136" s="4"/>
      <c r="AJK136" s="4"/>
      <c r="AJL136" s="4"/>
      <c r="AJM136" s="4"/>
      <c r="AJN136" s="4"/>
      <c r="AJO136" s="4"/>
      <c r="AJP136" s="4"/>
      <c r="AJQ136" s="4"/>
      <c r="AJR136" s="4"/>
      <c r="AJS136" s="4"/>
      <c r="AJT136" s="4"/>
      <c r="AJU136" s="4"/>
      <c r="AJV136" s="4"/>
      <c r="AJW136" s="4"/>
      <c r="AJX136" s="4"/>
      <c r="AJY136" s="4"/>
      <c r="AJZ136" s="4"/>
      <c r="AKA136" s="4"/>
      <c r="AKB136" s="4"/>
      <c r="AKC136" s="4"/>
      <c r="AKD136" s="4"/>
      <c r="AKE136" s="4"/>
      <c r="AKF136" s="4"/>
      <c r="AKG136" s="4"/>
      <c r="AKH136" s="4"/>
      <c r="AKI136" s="4"/>
      <c r="AKJ136" s="4"/>
      <c r="AKK136" s="4"/>
      <c r="AKL136" s="4"/>
      <c r="AKM136" s="4"/>
      <c r="AKN136" s="4"/>
      <c r="AKO136" s="4"/>
      <c r="AKP136" s="4"/>
      <c r="AKQ136" s="4"/>
      <c r="AKR136" s="4"/>
      <c r="AKS136" s="4"/>
      <c r="AKT136" s="4"/>
      <c r="AKU136" s="4"/>
      <c r="AKV136" s="4"/>
      <c r="AKW136" s="4"/>
      <c r="AKX136" s="4"/>
      <c r="AKY136" s="4"/>
      <c r="AKZ136" s="4"/>
      <c r="ALA136" s="4"/>
      <c r="ALB136" s="4"/>
      <c r="ALC136" s="4"/>
      <c r="ALD136" s="4"/>
      <c r="ALE136" s="4"/>
      <c r="ALF136" s="4"/>
      <c r="ALG136" s="4"/>
      <c r="ALH136" s="4"/>
      <c r="ALI136" s="4"/>
      <c r="ALJ136" s="4"/>
      <c r="ALK136" s="4"/>
      <c r="ALL136" s="4"/>
      <c r="ALM136" s="4"/>
      <c r="ALN136" s="4"/>
      <c r="ALO136" s="4"/>
      <c r="ALP136" s="4"/>
      <c r="ALQ136" s="4"/>
      <c r="ALR136" s="4"/>
      <c r="ALS136" s="4"/>
      <c r="ALT136" s="4"/>
      <c r="ALU136" s="4"/>
      <c r="ALV136" s="4"/>
      <c r="ALW136" s="4"/>
      <c r="ALX136" s="4"/>
      <c r="ALY136" s="4"/>
      <c r="ALZ136" s="4"/>
      <c r="AMA136" s="4"/>
      <c r="AMB136" s="4"/>
      <c r="AMC136" s="4"/>
      <c r="AMD136" s="4"/>
      <c r="AME136" s="4"/>
      <c r="AMF136" s="4"/>
      <c r="AMG136" s="4"/>
    </row>
    <row r="137" spans="32:1021" x14ac:dyDescent="0.3"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BF137" s="3"/>
      <c r="BG137" s="3"/>
      <c r="BH137" s="3"/>
      <c r="BI137" s="3"/>
      <c r="BJ137" s="3"/>
      <c r="BK137" s="3"/>
      <c r="BL137" s="3"/>
      <c r="BM137" s="3"/>
      <c r="BN137" s="3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G137" s="4"/>
      <c r="ALH137" s="4"/>
      <c r="ALI137" s="4"/>
      <c r="ALJ137" s="4"/>
      <c r="ALK137" s="4"/>
      <c r="ALL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  <c r="AME137" s="4"/>
      <c r="AMF137" s="4"/>
      <c r="AMG137" s="4"/>
    </row>
    <row r="138" spans="32:1021" x14ac:dyDescent="0.3"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BF138" s="3"/>
      <c r="BG138" s="3"/>
      <c r="BH138" s="3"/>
      <c r="BI138" s="3"/>
      <c r="BJ138" s="3"/>
      <c r="BK138" s="3"/>
      <c r="BL138" s="3"/>
      <c r="BM138" s="3"/>
      <c r="BN138" s="3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</row>
    <row r="139" spans="32:1021" x14ac:dyDescent="0.3"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BF139" s="3"/>
      <c r="BG139" s="3"/>
      <c r="BH139" s="3"/>
      <c r="BI139" s="3"/>
      <c r="BJ139" s="3"/>
      <c r="BK139" s="3"/>
      <c r="BL139" s="3"/>
      <c r="BM139" s="3"/>
      <c r="BN139" s="3"/>
      <c r="AIJ139" s="4"/>
      <c r="AIK139" s="4"/>
      <c r="AIL139" s="4"/>
      <c r="AIM139" s="4"/>
      <c r="AIN139" s="4"/>
      <c r="AIO139" s="4"/>
      <c r="AIP139" s="4"/>
      <c r="AIQ139" s="4"/>
      <c r="AIR139" s="4"/>
      <c r="AIS139" s="4"/>
      <c r="AIT139" s="4"/>
      <c r="AIU139" s="4"/>
      <c r="AIV139" s="4"/>
      <c r="AIW139" s="4"/>
      <c r="AIX139" s="4"/>
      <c r="AIY139" s="4"/>
      <c r="AIZ139" s="4"/>
      <c r="AJA139" s="4"/>
      <c r="AJB139" s="4"/>
      <c r="AJC139" s="4"/>
      <c r="AJD139" s="4"/>
      <c r="AJE139" s="4"/>
      <c r="AJF139" s="4"/>
      <c r="AJG139" s="4"/>
      <c r="AJH139" s="4"/>
      <c r="AJI139" s="4"/>
      <c r="AJJ139" s="4"/>
      <c r="AJK139" s="4"/>
      <c r="AJL139" s="4"/>
      <c r="AJM139" s="4"/>
      <c r="AJN139" s="4"/>
      <c r="AJO139" s="4"/>
      <c r="AJP139" s="4"/>
      <c r="AJQ139" s="4"/>
      <c r="AJR139" s="4"/>
      <c r="AJS139" s="4"/>
      <c r="AJT139" s="4"/>
      <c r="AJU139" s="4"/>
      <c r="AJV139" s="4"/>
      <c r="AJW139" s="4"/>
      <c r="AJX139" s="4"/>
      <c r="AJY139" s="4"/>
      <c r="AJZ139" s="4"/>
      <c r="AKA139" s="4"/>
      <c r="AKB139" s="4"/>
      <c r="AKC139" s="4"/>
      <c r="AKD139" s="4"/>
      <c r="AKE139" s="4"/>
      <c r="AKF139" s="4"/>
      <c r="AKG139" s="4"/>
      <c r="AKH139" s="4"/>
      <c r="AKI139" s="4"/>
      <c r="AKJ139" s="4"/>
      <c r="AKK139" s="4"/>
      <c r="AKL139" s="4"/>
      <c r="AKM139" s="4"/>
      <c r="AKN139" s="4"/>
      <c r="AKO139" s="4"/>
      <c r="AKP139" s="4"/>
      <c r="AKQ139" s="4"/>
      <c r="AKR139" s="4"/>
      <c r="AKS139" s="4"/>
      <c r="AKT139" s="4"/>
      <c r="AKU139" s="4"/>
      <c r="AKV139" s="4"/>
      <c r="AKW139" s="4"/>
      <c r="AKX139" s="4"/>
      <c r="AKY139" s="4"/>
      <c r="AKZ139" s="4"/>
      <c r="ALA139" s="4"/>
      <c r="ALB139" s="4"/>
      <c r="ALC139" s="4"/>
      <c r="ALD139" s="4"/>
      <c r="ALE139" s="4"/>
      <c r="ALF139" s="4"/>
      <c r="ALG139" s="4"/>
      <c r="ALH139" s="4"/>
      <c r="ALI139" s="4"/>
      <c r="ALJ139" s="4"/>
      <c r="ALK139" s="4"/>
      <c r="ALL139" s="4"/>
      <c r="ALM139" s="4"/>
      <c r="ALN139" s="4"/>
      <c r="ALO139" s="4"/>
      <c r="ALP139" s="4"/>
      <c r="ALQ139" s="4"/>
      <c r="ALR139" s="4"/>
      <c r="ALS139" s="4"/>
      <c r="ALT139" s="4"/>
      <c r="ALU139" s="4"/>
      <c r="ALV139" s="4"/>
      <c r="ALW139" s="4"/>
      <c r="ALX139" s="4"/>
      <c r="ALY139" s="4"/>
      <c r="ALZ139" s="4"/>
      <c r="AMA139" s="4"/>
      <c r="AMB139" s="4"/>
      <c r="AMC139" s="4"/>
      <c r="AMD139" s="4"/>
      <c r="AME139" s="4"/>
      <c r="AMF139" s="4"/>
      <c r="AMG139" s="4"/>
    </row>
    <row r="140" spans="32:1021" x14ac:dyDescent="0.3"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BF140" s="3"/>
      <c r="BG140" s="3"/>
      <c r="BH140" s="3"/>
      <c r="BI140" s="3"/>
      <c r="BJ140" s="3"/>
      <c r="BK140" s="3"/>
      <c r="BL140" s="3"/>
      <c r="BM140" s="3"/>
      <c r="BN140" s="3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  <c r="AME140" s="4"/>
      <c r="AMF140" s="4"/>
      <c r="AMG140" s="4"/>
    </row>
    <row r="141" spans="32:1021" x14ac:dyDescent="0.3"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BF141" s="3"/>
      <c r="BG141" s="3"/>
      <c r="BH141" s="3"/>
      <c r="BI141" s="3"/>
      <c r="BJ141" s="3"/>
      <c r="BK141" s="3"/>
      <c r="BL141" s="3"/>
      <c r="BM141" s="3"/>
      <c r="BN141" s="3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  <c r="AME141" s="4"/>
      <c r="AMF141" s="4"/>
      <c r="AMG141" s="4"/>
    </row>
    <row r="142" spans="32:1021" x14ac:dyDescent="0.3"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BF142" s="3"/>
      <c r="BG142" s="3"/>
      <c r="BH142" s="3"/>
      <c r="BI142" s="3"/>
      <c r="BJ142" s="3"/>
      <c r="BK142" s="3"/>
      <c r="BL142" s="3"/>
      <c r="BM142" s="3"/>
      <c r="BN142" s="3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  <c r="AME142" s="4"/>
      <c r="AMF142" s="4"/>
      <c r="AMG142" s="4"/>
    </row>
    <row r="143" spans="32:1021" x14ac:dyDescent="0.3"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BF143" s="3"/>
      <c r="BG143" s="3"/>
      <c r="BH143" s="3"/>
      <c r="BI143" s="3"/>
      <c r="BJ143" s="3"/>
      <c r="BK143" s="3"/>
      <c r="BL143" s="3"/>
      <c r="BM143" s="3"/>
      <c r="BN143" s="3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</row>
    <row r="144" spans="32:1021" x14ac:dyDescent="0.3"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BF144" s="3"/>
      <c r="BG144" s="3"/>
      <c r="BH144" s="3"/>
      <c r="BI144" s="3"/>
      <c r="BJ144" s="3"/>
      <c r="BK144" s="3"/>
      <c r="BL144" s="3"/>
      <c r="BM144" s="3"/>
      <c r="BN144" s="3"/>
      <c r="AIJ144" s="4"/>
      <c r="AIK144" s="4"/>
      <c r="AIL144" s="4"/>
      <c r="AIM144" s="4"/>
      <c r="AIN144" s="4"/>
      <c r="AIO144" s="4"/>
      <c r="AIP144" s="4"/>
      <c r="AIQ144" s="4"/>
      <c r="AIR144" s="4"/>
      <c r="AIS144" s="4"/>
      <c r="AIT144" s="4"/>
      <c r="AIU144" s="4"/>
      <c r="AIV144" s="4"/>
      <c r="AIW144" s="4"/>
      <c r="AIX144" s="4"/>
      <c r="AIY144" s="4"/>
      <c r="AIZ144" s="4"/>
      <c r="AJA144" s="4"/>
      <c r="AJB144" s="4"/>
      <c r="AJC144" s="4"/>
      <c r="AJD144" s="4"/>
      <c r="AJE144" s="4"/>
      <c r="AJF144" s="4"/>
      <c r="AJG144" s="4"/>
      <c r="AJH144" s="4"/>
      <c r="AJI144" s="4"/>
      <c r="AJJ144" s="4"/>
      <c r="AJK144" s="4"/>
      <c r="AJL144" s="4"/>
      <c r="AJM144" s="4"/>
      <c r="AJN144" s="4"/>
      <c r="AJO144" s="4"/>
      <c r="AJP144" s="4"/>
      <c r="AJQ144" s="4"/>
      <c r="AJR144" s="4"/>
      <c r="AJS144" s="4"/>
      <c r="AJT144" s="4"/>
      <c r="AJU144" s="4"/>
      <c r="AJV144" s="4"/>
      <c r="AJW144" s="4"/>
      <c r="AJX144" s="4"/>
      <c r="AJY144" s="4"/>
      <c r="AJZ144" s="4"/>
      <c r="AKA144" s="4"/>
      <c r="AKB144" s="4"/>
      <c r="AKC144" s="4"/>
      <c r="AKD144" s="4"/>
      <c r="AKE144" s="4"/>
      <c r="AKF144" s="4"/>
      <c r="AKG144" s="4"/>
      <c r="AKH144" s="4"/>
      <c r="AKI144" s="4"/>
      <c r="AKJ144" s="4"/>
      <c r="AKK144" s="4"/>
      <c r="AKL144" s="4"/>
      <c r="AKM144" s="4"/>
      <c r="AKN144" s="4"/>
      <c r="AKO144" s="4"/>
      <c r="AKP144" s="4"/>
      <c r="AKQ144" s="4"/>
      <c r="AKR144" s="4"/>
      <c r="AKS144" s="4"/>
      <c r="AKT144" s="4"/>
      <c r="AKU144" s="4"/>
      <c r="AKV144" s="4"/>
      <c r="AKW144" s="4"/>
      <c r="AKX144" s="4"/>
      <c r="AKY144" s="4"/>
      <c r="AKZ144" s="4"/>
      <c r="ALA144" s="4"/>
      <c r="ALB144" s="4"/>
      <c r="ALC144" s="4"/>
      <c r="ALD144" s="4"/>
      <c r="ALE144" s="4"/>
      <c r="ALF144" s="4"/>
      <c r="ALG144" s="4"/>
      <c r="ALH144" s="4"/>
      <c r="ALI144" s="4"/>
      <c r="ALJ144" s="4"/>
      <c r="ALK144" s="4"/>
      <c r="ALL144" s="4"/>
      <c r="ALM144" s="4"/>
      <c r="ALN144" s="4"/>
      <c r="ALO144" s="4"/>
      <c r="ALP144" s="4"/>
      <c r="ALQ144" s="4"/>
      <c r="ALR144" s="4"/>
      <c r="ALS144" s="4"/>
      <c r="ALT144" s="4"/>
      <c r="ALU144" s="4"/>
      <c r="ALV144" s="4"/>
      <c r="ALW144" s="4"/>
      <c r="ALX144" s="4"/>
      <c r="ALY144" s="4"/>
      <c r="ALZ144" s="4"/>
      <c r="AMA144" s="4"/>
      <c r="AMB144" s="4"/>
      <c r="AMC144" s="4"/>
      <c r="AMD144" s="4"/>
      <c r="AME144" s="4"/>
      <c r="AMF144" s="4"/>
      <c r="AMG144" s="4"/>
    </row>
    <row r="145" spans="32:1021" x14ac:dyDescent="0.3"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BF145" s="3"/>
      <c r="BG145" s="3"/>
      <c r="BH145" s="3"/>
      <c r="BI145" s="3"/>
      <c r="BJ145" s="3"/>
      <c r="BK145" s="3"/>
      <c r="BL145" s="3"/>
      <c r="BM145" s="3"/>
      <c r="BN145" s="3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</row>
    <row r="146" spans="32:1021" x14ac:dyDescent="0.3"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BF146" s="3"/>
      <c r="BG146" s="3"/>
      <c r="BH146" s="3"/>
      <c r="BI146" s="3"/>
      <c r="BJ146" s="3"/>
      <c r="BK146" s="3"/>
      <c r="BL146" s="3"/>
      <c r="BM146" s="3"/>
      <c r="BN146" s="3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</row>
    <row r="147" spans="32:1021" x14ac:dyDescent="0.3"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BF147" s="3"/>
      <c r="BG147" s="3"/>
      <c r="BH147" s="3"/>
      <c r="BI147" s="3"/>
      <c r="BJ147" s="3"/>
      <c r="BK147" s="3"/>
      <c r="BL147" s="3"/>
      <c r="BM147" s="3"/>
      <c r="BN147" s="3"/>
      <c r="AIJ147" s="4"/>
      <c r="AIK147" s="4"/>
      <c r="AIL147" s="4"/>
      <c r="AIM147" s="4"/>
      <c r="AIN147" s="4"/>
      <c r="AIO147" s="4"/>
      <c r="AIP147" s="4"/>
      <c r="AIQ147" s="4"/>
      <c r="AIR147" s="4"/>
      <c r="AIS147" s="4"/>
      <c r="AIT147" s="4"/>
      <c r="AIU147" s="4"/>
      <c r="AIV147" s="4"/>
      <c r="AIW147" s="4"/>
      <c r="AIX147" s="4"/>
      <c r="AIY147" s="4"/>
      <c r="AIZ147" s="4"/>
      <c r="AJA147" s="4"/>
      <c r="AJB147" s="4"/>
      <c r="AJC147" s="4"/>
      <c r="AJD147" s="4"/>
      <c r="AJE147" s="4"/>
      <c r="AJF147" s="4"/>
      <c r="AJG147" s="4"/>
      <c r="AJH147" s="4"/>
      <c r="AJI147" s="4"/>
      <c r="AJJ147" s="4"/>
      <c r="AJK147" s="4"/>
      <c r="AJL147" s="4"/>
      <c r="AJM147" s="4"/>
      <c r="AJN147" s="4"/>
      <c r="AJO147" s="4"/>
      <c r="AJP147" s="4"/>
      <c r="AJQ147" s="4"/>
      <c r="AJR147" s="4"/>
      <c r="AJS147" s="4"/>
      <c r="AJT147" s="4"/>
      <c r="AJU147" s="4"/>
      <c r="AJV147" s="4"/>
      <c r="AJW147" s="4"/>
      <c r="AJX147" s="4"/>
      <c r="AJY147" s="4"/>
      <c r="AJZ147" s="4"/>
      <c r="AKA147" s="4"/>
      <c r="AKB147" s="4"/>
      <c r="AKC147" s="4"/>
      <c r="AKD147" s="4"/>
      <c r="AKE147" s="4"/>
      <c r="AKF147" s="4"/>
      <c r="AKG147" s="4"/>
      <c r="AKH147" s="4"/>
      <c r="AKI147" s="4"/>
      <c r="AKJ147" s="4"/>
      <c r="AKK147" s="4"/>
      <c r="AKL147" s="4"/>
      <c r="AKM147" s="4"/>
      <c r="AKN147" s="4"/>
      <c r="AKO147" s="4"/>
      <c r="AKP147" s="4"/>
      <c r="AKQ147" s="4"/>
      <c r="AKR147" s="4"/>
      <c r="AKS147" s="4"/>
      <c r="AKT147" s="4"/>
      <c r="AKU147" s="4"/>
      <c r="AKV147" s="4"/>
      <c r="AKW147" s="4"/>
      <c r="AKX147" s="4"/>
      <c r="AKY147" s="4"/>
      <c r="AKZ147" s="4"/>
      <c r="ALA147" s="4"/>
      <c r="ALB147" s="4"/>
      <c r="ALC147" s="4"/>
      <c r="ALD147" s="4"/>
      <c r="ALE147" s="4"/>
      <c r="ALF147" s="4"/>
      <c r="ALG147" s="4"/>
      <c r="ALH147" s="4"/>
      <c r="ALI147" s="4"/>
      <c r="ALJ147" s="4"/>
      <c r="ALK147" s="4"/>
      <c r="ALL147" s="4"/>
      <c r="ALM147" s="4"/>
      <c r="ALN147" s="4"/>
      <c r="ALO147" s="4"/>
      <c r="ALP147" s="4"/>
      <c r="ALQ147" s="4"/>
      <c r="ALR147" s="4"/>
      <c r="ALS147" s="4"/>
      <c r="ALT147" s="4"/>
      <c r="ALU147" s="4"/>
      <c r="ALV147" s="4"/>
      <c r="ALW147" s="4"/>
      <c r="ALX147" s="4"/>
      <c r="ALY147" s="4"/>
      <c r="ALZ147" s="4"/>
      <c r="AMA147" s="4"/>
      <c r="AMB147" s="4"/>
      <c r="AMC147" s="4"/>
      <c r="AMD147" s="4"/>
      <c r="AME147" s="4"/>
      <c r="AMF147" s="4"/>
      <c r="AMG147" s="4"/>
    </row>
    <row r="148" spans="32:1021" x14ac:dyDescent="0.3"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BF148" s="3"/>
      <c r="BG148" s="3"/>
      <c r="BH148" s="3"/>
      <c r="BI148" s="3"/>
      <c r="BJ148" s="3"/>
      <c r="BK148" s="3"/>
      <c r="BL148" s="3"/>
      <c r="BM148" s="3"/>
      <c r="BN148" s="3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  <c r="AME148" s="4"/>
      <c r="AMF148" s="4"/>
      <c r="AMG148" s="4"/>
    </row>
    <row r="149" spans="32:1021" x14ac:dyDescent="0.3"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BF149" s="3"/>
      <c r="BG149" s="3"/>
      <c r="BH149" s="3"/>
      <c r="BI149" s="3"/>
      <c r="BJ149" s="3"/>
      <c r="BK149" s="3"/>
      <c r="BL149" s="3"/>
      <c r="BM149" s="3"/>
      <c r="BN149" s="3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</row>
    <row r="150" spans="32:1021" x14ac:dyDescent="0.3"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BF150" s="3"/>
      <c r="BG150" s="3"/>
      <c r="BH150" s="3"/>
      <c r="BI150" s="3"/>
      <c r="BJ150" s="3"/>
      <c r="BK150" s="3"/>
      <c r="BL150" s="3"/>
      <c r="BM150" s="3"/>
      <c r="BN150" s="3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</row>
    <row r="151" spans="32:1021" x14ac:dyDescent="0.3"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BF151" s="3"/>
      <c r="BG151" s="3"/>
      <c r="BH151" s="3"/>
      <c r="BI151" s="3"/>
      <c r="BJ151" s="3"/>
      <c r="BK151" s="3"/>
      <c r="BL151" s="3"/>
      <c r="BM151" s="3"/>
      <c r="BN151" s="3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</row>
    <row r="152" spans="32:1021" x14ac:dyDescent="0.3"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BF152" s="3"/>
      <c r="BG152" s="3"/>
      <c r="BH152" s="3"/>
      <c r="BI152" s="3"/>
      <c r="BJ152" s="3"/>
      <c r="BK152" s="3"/>
      <c r="BL152" s="3"/>
      <c r="BM152" s="3"/>
      <c r="BN152" s="3"/>
      <c r="AIJ152" s="4"/>
      <c r="AIK152" s="4"/>
      <c r="AIL152" s="4"/>
      <c r="AIM152" s="4"/>
      <c r="AIN152" s="4"/>
      <c r="AIO152" s="4"/>
      <c r="AIP152" s="4"/>
      <c r="AIQ152" s="4"/>
      <c r="AIR152" s="4"/>
      <c r="AIS152" s="4"/>
      <c r="AIT152" s="4"/>
      <c r="AIU152" s="4"/>
      <c r="AIV152" s="4"/>
      <c r="AIW152" s="4"/>
      <c r="AIX152" s="4"/>
      <c r="AIY152" s="4"/>
      <c r="AIZ152" s="4"/>
      <c r="AJA152" s="4"/>
      <c r="AJB152" s="4"/>
      <c r="AJC152" s="4"/>
      <c r="AJD152" s="4"/>
      <c r="AJE152" s="4"/>
      <c r="AJF152" s="4"/>
      <c r="AJG152" s="4"/>
      <c r="AJH152" s="4"/>
      <c r="AJI152" s="4"/>
      <c r="AJJ152" s="4"/>
      <c r="AJK152" s="4"/>
      <c r="AJL152" s="4"/>
      <c r="AJM152" s="4"/>
      <c r="AJN152" s="4"/>
      <c r="AJO152" s="4"/>
      <c r="AJP152" s="4"/>
      <c r="AJQ152" s="4"/>
      <c r="AJR152" s="4"/>
      <c r="AJS152" s="4"/>
      <c r="AJT152" s="4"/>
      <c r="AJU152" s="4"/>
      <c r="AJV152" s="4"/>
      <c r="AJW152" s="4"/>
      <c r="AJX152" s="4"/>
      <c r="AJY152" s="4"/>
      <c r="AJZ152" s="4"/>
      <c r="AKA152" s="4"/>
      <c r="AKB152" s="4"/>
      <c r="AKC152" s="4"/>
      <c r="AKD152" s="4"/>
      <c r="AKE152" s="4"/>
      <c r="AKF152" s="4"/>
      <c r="AKG152" s="4"/>
      <c r="AKH152" s="4"/>
      <c r="AKI152" s="4"/>
      <c r="AKJ152" s="4"/>
      <c r="AKK152" s="4"/>
      <c r="AKL152" s="4"/>
      <c r="AKM152" s="4"/>
      <c r="AKN152" s="4"/>
      <c r="AKO152" s="4"/>
      <c r="AKP152" s="4"/>
      <c r="AKQ152" s="4"/>
      <c r="AKR152" s="4"/>
      <c r="AKS152" s="4"/>
      <c r="AKT152" s="4"/>
      <c r="AKU152" s="4"/>
      <c r="AKV152" s="4"/>
      <c r="AKW152" s="4"/>
      <c r="AKX152" s="4"/>
      <c r="AKY152" s="4"/>
      <c r="AKZ152" s="4"/>
      <c r="ALA152" s="4"/>
      <c r="ALB152" s="4"/>
      <c r="ALC152" s="4"/>
      <c r="ALD152" s="4"/>
      <c r="ALE152" s="4"/>
      <c r="ALF152" s="4"/>
      <c r="ALG152" s="4"/>
      <c r="ALH152" s="4"/>
      <c r="ALI152" s="4"/>
      <c r="ALJ152" s="4"/>
      <c r="ALK152" s="4"/>
      <c r="ALL152" s="4"/>
      <c r="ALM152" s="4"/>
      <c r="ALN152" s="4"/>
      <c r="ALO152" s="4"/>
      <c r="ALP152" s="4"/>
      <c r="ALQ152" s="4"/>
      <c r="ALR152" s="4"/>
      <c r="ALS152" s="4"/>
      <c r="ALT152" s="4"/>
      <c r="ALU152" s="4"/>
      <c r="ALV152" s="4"/>
      <c r="ALW152" s="4"/>
      <c r="ALX152" s="4"/>
      <c r="ALY152" s="4"/>
      <c r="ALZ152" s="4"/>
      <c r="AMA152" s="4"/>
      <c r="AMB152" s="4"/>
      <c r="AMC152" s="4"/>
      <c r="AMD152" s="4"/>
      <c r="AME152" s="4"/>
      <c r="AMF152" s="4"/>
      <c r="AMG152" s="4"/>
    </row>
    <row r="153" spans="32:1021" x14ac:dyDescent="0.3"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BF153" s="3"/>
      <c r="BG153" s="3"/>
      <c r="BH153" s="3"/>
      <c r="BI153" s="3"/>
      <c r="BJ153" s="3"/>
      <c r="BK153" s="3"/>
      <c r="BL153" s="3"/>
      <c r="BM153" s="3"/>
      <c r="BN153" s="3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</row>
    <row r="154" spans="32:1021" x14ac:dyDescent="0.3"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BF154" s="3"/>
      <c r="BG154" s="3"/>
      <c r="BH154" s="3"/>
      <c r="BI154" s="3"/>
      <c r="BJ154" s="3"/>
      <c r="BK154" s="3"/>
      <c r="BL154" s="3"/>
      <c r="BM154" s="3"/>
      <c r="BN154" s="3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</row>
    <row r="155" spans="32:1021" x14ac:dyDescent="0.3"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BF155" s="3"/>
      <c r="BG155" s="3"/>
      <c r="BH155" s="3"/>
      <c r="BI155" s="3"/>
      <c r="BJ155" s="3"/>
      <c r="BK155" s="3"/>
      <c r="BL155" s="3"/>
      <c r="BM155" s="3"/>
      <c r="BN155" s="3"/>
      <c r="AIJ155" s="4"/>
      <c r="AIK155" s="4"/>
      <c r="AIL155" s="4"/>
      <c r="AIM155" s="4"/>
      <c r="AIN155" s="4"/>
      <c r="AIO155" s="4"/>
      <c r="AIP155" s="4"/>
      <c r="AIQ155" s="4"/>
      <c r="AIR155" s="4"/>
      <c r="AIS155" s="4"/>
      <c r="AIT155" s="4"/>
      <c r="AIU155" s="4"/>
      <c r="AIV155" s="4"/>
      <c r="AIW155" s="4"/>
      <c r="AIX155" s="4"/>
      <c r="AIY155" s="4"/>
      <c r="AIZ155" s="4"/>
      <c r="AJA155" s="4"/>
      <c r="AJB155" s="4"/>
      <c r="AJC155" s="4"/>
      <c r="AJD155" s="4"/>
      <c r="AJE155" s="4"/>
      <c r="AJF155" s="4"/>
      <c r="AJG155" s="4"/>
      <c r="AJH155" s="4"/>
      <c r="AJI155" s="4"/>
      <c r="AJJ155" s="4"/>
      <c r="AJK155" s="4"/>
      <c r="AJL155" s="4"/>
      <c r="AJM155" s="4"/>
      <c r="AJN155" s="4"/>
      <c r="AJO155" s="4"/>
      <c r="AJP155" s="4"/>
      <c r="AJQ155" s="4"/>
      <c r="AJR155" s="4"/>
      <c r="AJS155" s="4"/>
      <c r="AJT155" s="4"/>
      <c r="AJU155" s="4"/>
      <c r="AJV155" s="4"/>
      <c r="AJW155" s="4"/>
      <c r="AJX155" s="4"/>
      <c r="AJY155" s="4"/>
      <c r="AJZ155" s="4"/>
      <c r="AKA155" s="4"/>
      <c r="AKB155" s="4"/>
      <c r="AKC155" s="4"/>
      <c r="AKD155" s="4"/>
      <c r="AKE155" s="4"/>
      <c r="AKF155" s="4"/>
      <c r="AKG155" s="4"/>
      <c r="AKH155" s="4"/>
      <c r="AKI155" s="4"/>
      <c r="AKJ155" s="4"/>
      <c r="AKK155" s="4"/>
      <c r="AKL155" s="4"/>
      <c r="AKM155" s="4"/>
      <c r="AKN155" s="4"/>
      <c r="AKO155" s="4"/>
      <c r="AKP155" s="4"/>
      <c r="AKQ155" s="4"/>
      <c r="AKR155" s="4"/>
      <c r="AKS155" s="4"/>
      <c r="AKT155" s="4"/>
      <c r="AKU155" s="4"/>
      <c r="AKV155" s="4"/>
      <c r="AKW155" s="4"/>
      <c r="AKX155" s="4"/>
      <c r="AKY155" s="4"/>
      <c r="AKZ155" s="4"/>
      <c r="ALA155" s="4"/>
      <c r="ALB155" s="4"/>
      <c r="ALC155" s="4"/>
      <c r="ALD155" s="4"/>
      <c r="ALE155" s="4"/>
      <c r="ALF155" s="4"/>
      <c r="ALG155" s="4"/>
      <c r="ALH155" s="4"/>
      <c r="ALI155" s="4"/>
      <c r="ALJ155" s="4"/>
      <c r="ALK155" s="4"/>
      <c r="ALL155" s="4"/>
      <c r="ALM155" s="4"/>
      <c r="ALN155" s="4"/>
      <c r="ALO155" s="4"/>
      <c r="ALP155" s="4"/>
      <c r="ALQ155" s="4"/>
      <c r="ALR155" s="4"/>
      <c r="ALS155" s="4"/>
      <c r="ALT155" s="4"/>
      <c r="ALU155" s="4"/>
      <c r="ALV155" s="4"/>
      <c r="ALW155" s="4"/>
      <c r="ALX155" s="4"/>
      <c r="ALY155" s="4"/>
      <c r="ALZ155" s="4"/>
      <c r="AMA155" s="4"/>
      <c r="AMB155" s="4"/>
      <c r="AMC155" s="4"/>
      <c r="AMD155" s="4"/>
      <c r="AME155" s="4"/>
      <c r="AMF155" s="4"/>
      <c r="AMG155" s="4"/>
    </row>
    <row r="156" spans="32:1021" x14ac:dyDescent="0.3"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BF156" s="3"/>
      <c r="BG156" s="3"/>
      <c r="BH156" s="3"/>
      <c r="BI156" s="3"/>
      <c r="BJ156" s="3"/>
      <c r="BK156" s="3"/>
      <c r="BL156" s="3"/>
      <c r="BM156" s="3"/>
      <c r="BN156" s="3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</row>
    <row r="157" spans="32:1021" x14ac:dyDescent="0.3"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BF157" s="3"/>
      <c r="BG157" s="3"/>
      <c r="BH157" s="3"/>
      <c r="BI157" s="3"/>
      <c r="BJ157" s="3"/>
      <c r="BK157" s="3"/>
      <c r="BL157" s="3"/>
      <c r="BM157" s="3"/>
      <c r="BN157" s="3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  <c r="AME157" s="4"/>
      <c r="AMF157" s="4"/>
      <c r="AMG157" s="4"/>
    </row>
    <row r="158" spans="32:1021" x14ac:dyDescent="0.3"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BF158" s="3"/>
      <c r="BG158" s="3"/>
      <c r="BH158" s="3"/>
      <c r="BI158" s="3"/>
      <c r="BJ158" s="3"/>
      <c r="BK158" s="3"/>
      <c r="BL158" s="3"/>
      <c r="BM158" s="3"/>
      <c r="BN158" s="3"/>
      <c r="AIJ158" s="4"/>
      <c r="AIK158" s="4"/>
      <c r="AIL158" s="4"/>
      <c r="AIM158" s="4"/>
      <c r="AIN158" s="4"/>
      <c r="AIO158" s="4"/>
      <c r="AIP158" s="4"/>
      <c r="AIQ158" s="4"/>
      <c r="AIR158" s="4"/>
      <c r="AIS158" s="4"/>
      <c r="AIT158" s="4"/>
      <c r="AIU158" s="4"/>
      <c r="AIV158" s="4"/>
      <c r="AIW158" s="4"/>
      <c r="AIX158" s="4"/>
      <c r="AIY158" s="4"/>
      <c r="AIZ158" s="4"/>
      <c r="AJA158" s="4"/>
      <c r="AJB158" s="4"/>
      <c r="AJC158" s="4"/>
      <c r="AJD158" s="4"/>
      <c r="AJE158" s="4"/>
      <c r="AJF158" s="4"/>
      <c r="AJG158" s="4"/>
      <c r="AJH158" s="4"/>
      <c r="AJI158" s="4"/>
      <c r="AJJ158" s="4"/>
      <c r="AJK158" s="4"/>
      <c r="AJL158" s="4"/>
      <c r="AJM158" s="4"/>
      <c r="AJN158" s="4"/>
      <c r="AJO158" s="4"/>
      <c r="AJP158" s="4"/>
      <c r="AJQ158" s="4"/>
      <c r="AJR158" s="4"/>
      <c r="AJS158" s="4"/>
      <c r="AJT158" s="4"/>
      <c r="AJU158" s="4"/>
      <c r="AJV158" s="4"/>
      <c r="AJW158" s="4"/>
      <c r="AJX158" s="4"/>
      <c r="AJY158" s="4"/>
      <c r="AJZ158" s="4"/>
      <c r="AKA158" s="4"/>
      <c r="AKB158" s="4"/>
      <c r="AKC158" s="4"/>
      <c r="AKD158" s="4"/>
      <c r="AKE158" s="4"/>
      <c r="AKF158" s="4"/>
      <c r="AKG158" s="4"/>
      <c r="AKH158" s="4"/>
      <c r="AKI158" s="4"/>
      <c r="AKJ158" s="4"/>
      <c r="AKK158" s="4"/>
      <c r="AKL158" s="4"/>
      <c r="AKM158" s="4"/>
      <c r="AKN158" s="4"/>
      <c r="AKO158" s="4"/>
      <c r="AKP158" s="4"/>
      <c r="AKQ158" s="4"/>
      <c r="AKR158" s="4"/>
      <c r="AKS158" s="4"/>
      <c r="AKT158" s="4"/>
      <c r="AKU158" s="4"/>
      <c r="AKV158" s="4"/>
      <c r="AKW158" s="4"/>
      <c r="AKX158" s="4"/>
      <c r="AKY158" s="4"/>
      <c r="AKZ158" s="4"/>
      <c r="ALA158" s="4"/>
      <c r="ALB158" s="4"/>
      <c r="ALC158" s="4"/>
      <c r="ALD158" s="4"/>
      <c r="ALE158" s="4"/>
      <c r="ALF158" s="4"/>
      <c r="ALG158" s="4"/>
      <c r="ALH158" s="4"/>
      <c r="ALI158" s="4"/>
      <c r="ALJ158" s="4"/>
      <c r="ALK158" s="4"/>
      <c r="ALL158" s="4"/>
      <c r="ALM158" s="4"/>
      <c r="ALN158" s="4"/>
      <c r="ALO158" s="4"/>
      <c r="ALP158" s="4"/>
      <c r="ALQ158" s="4"/>
      <c r="ALR158" s="4"/>
      <c r="ALS158" s="4"/>
      <c r="ALT158" s="4"/>
      <c r="ALU158" s="4"/>
      <c r="ALV158" s="4"/>
      <c r="ALW158" s="4"/>
      <c r="ALX158" s="4"/>
      <c r="ALY158" s="4"/>
      <c r="ALZ158" s="4"/>
      <c r="AMA158" s="4"/>
      <c r="AMB158" s="4"/>
      <c r="AMC158" s="4"/>
      <c r="AMD158" s="4"/>
      <c r="AME158" s="4"/>
      <c r="AMF158" s="4"/>
      <c r="AMG158" s="4"/>
    </row>
    <row r="159" spans="32:1021" x14ac:dyDescent="0.3"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BF159" s="3"/>
      <c r="BG159" s="3"/>
      <c r="BH159" s="3"/>
      <c r="BI159" s="3"/>
      <c r="BJ159" s="3"/>
      <c r="BK159" s="3"/>
      <c r="BL159" s="3"/>
      <c r="BM159" s="3"/>
      <c r="BN159" s="3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</row>
    <row r="160" spans="32:1021" x14ac:dyDescent="0.3"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BF160" s="3"/>
      <c r="BG160" s="3"/>
      <c r="BH160" s="3"/>
      <c r="BI160" s="3"/>
      <c r="BJ160" s="3"/>
      <c r="BK160" s="3"/>
      <c r="BL160" s="3"/>
      <c r="BM160" s="3"/>
      <c r="BN160" s="3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  <c r="AME160" s="4"/>
      <c r="AMF160" s="4"/>
      <c r="AMG160" s="4"/>
    </row>
    <row r="161" spans="32:1021" x14ac:dyDescent="0.3"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BF161" s="3"/>
      <c r="BG161" s="3"/>
      <c r="BH161" s="3"/>
      <c r="BI161" s="3"/>
      <c r="BJ161" s="3"/>
      <c r="BK161" s="3"/>
      <c r="BL161" s="3"/>
      <c r="BM161" s="3"/>
      <c r="BN161" s="3"/>
      <c r="AIJ161" s="4"/>
      <c r="AIK161" s="4"/>
      <c r="AIL161" s="4"/>
      <c r="AIM161" s="4"/>
      <c r="AIN161" s="4"/>
      <c r="AIO161" s="4"/>
      <c r="AIP161" s="4"/>
      <c r="AIQ161" s="4"/>
      <c r="AIR161" s="4"/>
      <c r="AIS161" s="4"/>
      <c r="AIT161" s="4"/>
      <c r="AIU161" s="4"/>
      <c r="AIV161" s="4"/>
      <c r="AIW161" s="4"/>
      <c r="AIX161" s="4"/>
      <c r="AIY161" s="4"/>
      <c r="AIZ161" s="4"/>
      <c r="AJA161" s="4"/>
      <c r="AJB161" s="4"/>
      <c r="AJC161" s="4"/>
      <c r="AJD161" s="4"/>
      <c r="AJE161" s="4"/>
      <c r="AJF161" s="4"/>
      <c r="AJG161" s="4"/>
      <c r="AJH161" s="4"/>
      <c r="AJI161" s="4"/>
      <c r="AJJ161" s="4"/>
      <c r="AJK161" s="4"/>
      <c r="AJL161" s="4"/>
      <c r="AJM161" s="4"/>
      <c r="AJN161" s="4"/>
      <c r="AJO161" s="4"/>
      <c r="AJP161" s="4"/>
      <c r="AJQ161" s="4"/>
      <c r="AJR161" s="4"/>
      <c r="AJS161" s="4"/>
      <c r="AJT161" s="4"/>
      <c r="AJU161" s="4"/>
      <c r="AJV161" s="4"/>
      <c r="AJW161" s="4"/>
      <c r="AJX161" s="4"/>
      <c r="AJY161" s="4"/>
      <c r="AJZ161" s="4"/>
      <c r="AKA161" s="4"/>
      <c r="AKB161" s="4"/>
      <c r="AKC161" s="4"/>
      <c r="AKD161" s="4"/>
      <c r="AKE161" s="4"/>
      <c r="AKF161" s="4"/>
      <c r="AKG161" s="4"/>
      <c r="AKH161" s="4"/>
      <c r="AKI161" s="4"/>
      <c r="AKJ161" s="4"/>
      <c r="AKK161" s="4"/>
      <c r="AKL161" s="4"/>
      <c r="AKM161" s="4"/>
      <c r="AKN161" s="4"/>
      <c r="AKO161" s="4"/>
      <c r="AKP161" s="4"/>
      <c r="AKQ161" s="4"/>
      <c r="AKR161" s="4"/>
      <c r="AKS161" s="4"/>
      <c r="AKT161" s="4"/>
      <c r="AKU161" s="4"/>
      <c r="AKV161" s="4"/>
      <c r="AKW161" s="4"/>
      <c r="AKX161" s="4"/>
      <c r="AKY161" s="4"/>
      <c r="AKZ161" s="4"/>
      <c r="ALA161" s="4"/>
      <c r="ALB161" s="4"/>
      <c r="ALC161" s="4"/>
      <c r="ALD161" s="4"/>
      <c r="ALE161" s="4"/>
      <c r="ALF161" s="4"/>
      <c r="ALG161" s="4"/>
      <c r="ALH161" s="4"/>
      <c r="ALI161" s="4"/>
      <c r="ALJ161" s="4"/>
      <c r="ALK161" s="4"/>
      <c r="ALL161" s="4"/>
      <c r="ALM161" s="4"/>
      <c r="ALN161" s="4"/>
      <c r="ALO161" s="4"/>
      <c r="ALP161" s="4"/>
      <c r="ALQ161" s="4"/>
      <c r="ALR161" s="4"/>
      <c r="ALS161" s="4"/>
      <c r="ALT161" s="4"/>
      <c r="ALU161" s="4"/>
      <c r="ALV161" s="4"/>
      <c r="ALW161" s="4"/>
      <c r="ALX161" s="4"/>
      <c r="ALY161" s="4"/>
      <c r="ALZ161" s="4"/>
      <c r="AMA161" s="4"/>
      <c r="AMB161" s="4"/>
      <c r="AMC161" s="4"/>
      <c r="AMD161" s="4"/>
      <c r="AME161" s="4"/>
      <c r="AMF161" s="4"/>
      <c r="AMG161" s="4"/>
    </row>
    <row r="162" spans="32:1021" x14ac:dyDescent="0.3"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BF162" s="3"/>
      <c r="BG162" s="3"/>
      <c r="BH162" s="3"/>
      <c r="BI162" s="3"/>
      <c r="BJ162" s="3"/>
      <c r="BK162" s="3"/>
      <c r="BL162" s="3"/>
      <c r="BM162" s="3"/>
      <c r="BN162" s="3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  <c r="AME162" s="4"/>
      <c r="AMF162" s="4"/>
      <c r="AMG162" s="4"/>
    </row>
    <row r="163" spans="32:1021" x14ac:dyDescent="0.3"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BF163" s="3"/>
      <c r="BG163" s="3"/>
      <c r="BH163" s="3"/>
      <c r="BI163" s="3"/>
      <c r="BJ163" s="3"/>
      <c r="BK163" s="3"/>
      <c r="BL163" s="3"/>
      <c r="BM163" s="3"/>
      <c r="BN163" s="3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  <c r="AME163" s="4"/>
      <c r="AMF163" s="4"/>
      <c r="AMG163" s="4"/>
    </row>
    <row r="164" spans="32:1021" x14ac:dyDescent="0.3"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BF164" s="3"/>
      <c r="BG164" s="3"/>
      <c r="BH164" s="3"/>
      <c r="BI164" s="3"/>
      <c r="BJ164" s="3"/>
      <c r="BK164" s="3"/>
      <c r="BL164" s="3"/>
      <c r="BM164" s="3"/>
      <c r="BN164" s="3"/>
      <c r="AIJ164" s="4"/>
      <c r="AIK164" s="4"/>
      <c r="AIL164" s="4"/>
      <c r="AIM164" s="4"/>
      <c r="AIN164" s="4"/>
      <c r="AIO164" s="4"/>
      <c r="AIP164" s="4"/>
      <c r="AIQ164" s="4"/>
      <c r="AIR164" s="4"/>
      <c r="AIS164" s="4"/>
      <c r="AIT164" s="4"/>
      <c r="AIU164" s="4"/>
      <c r="AIV164" s="4"/>
      <c r="AIW164" s="4"/>
      <c r="AIX164" s="4"/>
      <c r="AIY164" s="4"/>
      <c r="AIZ164" s="4"/>
      <c r="AJA164" s="4"/>
      <c r="AJB164" s="4"/>
      <c r="AJC164" s="4"/>
      <c r="AJD164" s="4"/>
      <c r="AJE164" s="4"/>
      <c r="AJF164" s="4"/>
      <c r="AJG164" s="4"/>
      <c r="AJH164" s="4"/>
      <c r="AJI164" s="4"/>
      <c r="AJJ164" s="4"/>
      <c r="AJK164" s="4"/>
      <c r="AJL164" s="4"/>
      <c r="AJM164" s="4"/>
      <c r="AJN164" s="4"/>
      <c r="AJO164" s="4"/>
      <c r="AJP164" s="4"/>
      <c r="AJQ164" s="4"/>
      <c r="AJR164" s="4"/>
      <c r="AJS164" s="4"/>
      <c r="AJT164" s="4"/>
      <c r="AJU164" s="4"/>
      <c r="AJV164" s="4"/>
      <c r="AJW164" s="4"/>
      <c r="AJX164" s="4"/>
      <c r="AJY164" s="4"/>
      <c r="AJZ164" s="4"/>
      <c r="AKA164" s="4"/>
      <c r="AKB164" s="4"/>
      <c r="AKC164" s="4"/>
      <c r="AKD164" s="4"/>
      <c r="AKE164" s="4"/>
      <c r="AKF164" s="4"/>
      <c r="AKG164" s="4"/>
      <c r="AKH164" s="4"/>
      <c r="AKI164" s="4"/>
      <c r="AKJ164" s="4"/>
      <c r="AKK164" s="4"/>
      <c r="AKL164" s="4"/>
      <c r="AKM164" s="4"/>
      <c r="AKN164" s="4"/>
      <c r="AKO164" s="4"/>
      <c r="AKP164" s="4"/>
      <c r="AKQ164" s="4"/>
      <c r="AKR164" s="4"/>
      <c r="AKS164" s="4"/>
      <c r="AKT164" s="4"/>
      <c r="AKU164" s="4"/>
      <c r="AKV164" s="4"/>
      <c r="AKW164" s="4"/>
      <c r="AKX164" s="4"/>
      <c r="AKY164" s="4"/>
      <c r="AKZ164" s="4"/>
      <c r="ALA164" s="4"/>
      <c r="ALB164" s="4"/>
      <c r="ALC164" s="4"/>
      <c r="ALD164" s="4"/>
      <c r="ALE164" s="4"/>
      <c r="ALF164" s="4"/>
      <c r="ALG164" s="4"/>
      <c r="ALH164" s="4"/>
      <c r="ALI164" s="4"/>
      <c r="ALJ164" s="4"/>
      <c r="ALK164" s="4"/>
      <c r="ALL164" s="4"/>
      <c r="ALM164" s="4"/>
      <c r="ALN164" s="4"/>
      <c r="ALO164" s="4"/>
      <c r="ALP164" s="4"/>
      <c r="ALQ164" s="4"/>
      <c r="ALR164" s="4"/>
      <c r="ALS164" s="4"/>
      <c r="ALT164" s="4"/>
      <c r="ALU164" s="4"/>
      <c r="ALV164" s="4"/>
      <c r="ALW164" s="4"/>
      <c r="ALX164" s="4"/>
      <c r="ALY164" s="4"/>
      <c r="ALZ164" s="4"/>
      <c r="AMA164" s="4"/>
      <c r="AMB164" s="4"/>
      <c r="AMC164" s="4"/>
      <c r="AMD164" s="4"/>
      <c r="AME164" s="4"/>
      <c r="AMF164" s="4"/>
      <c r="AMG164" s="4"/>
    </row>
    <row r="165" spans="32:1021" x14ac:dyDescent="0.3"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BF165" s="3"/>
      <c r="BG165" s="3"/>
      <c r="BH165" s="3"/>
      <c r="BI165" s="3"/>
      <c r="BJ165" s="3"/>
      <c r="BK165" s="3"/>
      <c r="BL165" s="3"/>
      <c r="BM165" s="3"/>
      <c r="BN165" s="3"/>
      <c r="AIJ165" s="4"/>
      <c r="AIK165" s="4"/>
      <c r="AIL165" s="4"/>
      <c r="AIM165" s="4"/>
      <c r="AIN165" s="4"/>
      <c r="AIO165" s="4"/>
      <c r="AIP165" s="4"/>
      <c r="AIQ165" s="4"/>
      <c r="AIR165" s="4"/>
      <c r="AIS165" s="4"/>
      <c r="AIT165" s="4"/>
      <c r="AIU165" s="4"/>
      <c r="AIV165" s="4"/>
      <c r="AIW165" s="4"/>
      <c r="AIX165" s="4"/>
      <c r="AIY165" s="4"/>
      <c r="AIZ165" s="4"/>
      <c r="AJA165" s="4"/>
      <c r="AJB165" s="4"/>
      <c r="AJC165" s="4"/>
      <c r="AJD165" s="4"/>
      <c r="AJE165" s="4"/>
      <c r="AJF165" s="4"/>
      <c r="AJG165" s="4"/>
      <c r="AJH165" s="4"/>
      <c r="AJI165" s="4"/>
      <c r="AJJ165" s="4"/>
      <c r="AJK165" s="4"/>
      <c r="AJL165" s="4"/>
      <c r="AJM165" s="4"/>
      <c r="AJN165" s="4"/>
      <c r="AJO165" s="4"/>
      <c r="AJP165" s="4"/>
      <c r="AJQ165" s="4"/>
      <c r="AJR165" s="4"/>
      <c r="AJS165" s="4"/>
      <c r="AJT165" s="4"/>
      <c r="AJU165" s="4"/>
      <c r="AJV165" s="4"/>
      <c r="AJW165" s="4"/>
      <c r="AJX165" s="4"/>
      <c r="AJY165" s="4"/>
      <c r="AJZ165" s="4"/>
      <c r="AKA165" s="4"/>
      <c r="AKB165" s="4"/>
      <c r="AKC165" s="4"/>
      <c r="AKD165" s="4"/>
      <c r="AKE165" s="4"/>
      <c r="AKF165" s="4"/>
      <c r="AKG165" s="4"/>
      <c r="AKH165" s="4"/>
      <c r="AKI165" s="4"/>
      <c r="AKJ165" s="4"/>
      <c r="AKK165" s="4"/>
      <c r="AKL165" s="4"/>
      <c r="AKM165" s="4"/>
      <c r="AKN165" s="4"/>
      <c r="AKO165" s="4"/>
      <c r="AKP165" s="4"/>
      <c r="AKQ165" s="4"/>
      <c r="AKR165" s="4"/>
      <c r="AKS165" s="4"/>
      <c r="AKT165" s="4"/>
      <c r="AKU165" s="4"/>
      <c r="AKV165" s="4"/>
      <c r="AKW165" s="4"/>
      <c r="AKX165" s="4"/>
      <c r="AKY165" s="4"/>
      <c r="AKZ165" s="4"/>
      <c r="ALA165" s="4"/>
      <c r="ALB165" s="4"/>
      <c r="ALC165" s="4"/>
      <c r="ALD165" s="4"/>
      <c r="ALE165" s="4"/>
      <c r="ALF165" s="4"/>
      <c r="ALG165" s="4"/>
      <c r="ALH165" s="4"/>
      <c r="ALI165" s="4"/>
      <c r="ALJ165" s="4"/>
      <c r="ALK165" s="4"/>
      <c r="ALL165" s="4"/>
      <c r="ALM165" s="4"/>
      <c r="ALN165" s="4"/>
      <c r="ALO165" s="4"/>
      <c r="ALP165" s="4"/>
      <c r="ALQ165" s="4"/>
      <c r="ALR165" s="4"/>
      <c r="ALS165" s="4"/>
      <c r="ALT165" s="4"/>
      <c r="ALU165" s="4"/>
      <c r="ALV165" s="4"/>
      <c r="ALW165" s="4"/>
      <c r="ALX165" s="4"/>
      <c r="ALY165" s="4"/>
      <c r="ALZ165" s="4"/>
      <c r="AMA165" s="4"/>
      <c r="AMB165" s="4"/>
      <c r="AMC165" s="4"/>
      <c r="AMD165" s="4"/>
      <c r="AME165" s="4"/>
      <c r="AMF165" s="4"/>
      <c r="AMG165" s="4"/>
    </row>
    <row r="166" spans="32:1021" x14ac:dyDescent="0.3"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BF166" s="3"/>
      <c r="BG166" s="3"/>
      <c r="BH166" s="3"/>
      <c r="BI166" s="3"/>
      <c r="BJ166" s="3"/>
      <c r="BK166" s="3"/>
      <c r="BL166" s="3"/>
      <c r="BM166" s="3"/>
      <c r="BN166" s="3"/>
      <c r="AIJ166" s="4"/>
      <c r="AIK166" s="4"/>
      <c r="AIL166" s="4"/>
      <c r="AIM166" s="4"/>
      <c r="AIN166" s="4"/>
      <c r="AIO166" s="4"/>
      <c r="AIP166" s="4"/>
      <c r="AIQ166" s="4"/>
      <c r="AIR166" s="4"/>
      <c r="AIS166" s="4"/>
      <c r="AIT166" s="4"/>
      <c r="AIU166" s="4"/>
      <c r="AIV166" s="4"/>
      <c r="AIW166" s="4"/>
      <c r="AIX166" s="4"/>
      <c r="AIY166" s="4"/>
      <c r="AIZ166" s="4"/>
      <c r="AJA166" s="4"/>
      <c r="AJB166" s="4"/>
      <c r="AJC166" s="4"/>
      <c r="AJD166" s="4"/>
      <c r="AJE166" s="4"/>
      <c r="AJF166" s="4"/>
      <c r="AJG166" s="4"/>
      <c r="AJH166" s="4"/>
      <c r="AJI166" s="4"/>
      <c r="AJJ166" s="4"/>
      <c r="AJK166" s="4"/>
      <c r="AJL166" s="4"/>
      <c r="AJM166" s="4"/>
      <c r="AJN166" s="4"/>
      <c r="AJO166" s="4"/>
      <c r="AJP166" s="4"/>
      <c r="AJQ166" s="4"/>
      <c r="AJR166" s="4"/>
      <c r="AJS166" s="4"/>
      <c r="AJT166" s="4"/>
      <c r="AJU166" s="4"/>
      <c r="AJV166" s="4"/>
      <c r="AJW166" s="4"/>
      <c r="AJX166" s="4"/>
      <c r="AJY166" s="4"/>
      <c r="AJZ166" s="4"/>
      <c r="AKA166" s="4"/>
      <c r="AKB166" s="4"/>
      <c r="AKC166" s="4"/>
      <c r="AKD166" s="4"/>
      <c r="AKE166" s="4"/>
      <c r="AKF166" s="4"/>
      <c r="AKG166" s="4"/>
      <c r="AKH166" s="4"/>
      <c r="AKI166" s="4"/>
      <c r="AKJ166" s="4"/>
      <c r="AKK166" s="4"/>
      <c r="AKL166" s="4"/>
      <c r="AKM166" s="4"/>
      <c r="AKN166" s="4"/>
      <c r="AKO166" s="4"/>
      <c r="AKP166" s="4"/>
      <c r="AKQ166" s="4"/>
      <c r="AKR166" s="4"/>
      <c r="AKS166" s="4"/>
      <c r="AKT166" s="4"/>
      <c r="AKU166" s="4"/>
      <c r="AKV166" s="4"/>
      <c r="AKW166" s="4"/>
      <c r="AKX166" s="4"/>
      <c r="AKY166" s="4"/>
      <c r="AKZ166" s="4"/>
      <c r="ALA166" s="4"/>
      <c r="ALB166" s="4"/>
      <c r="ALC166" s="4"/>
      <c r="ALD166" s="4"/>
      <c r="ALE166" s="4"/>
      <c r="ALF166" s="4"/>
      <c r="ALG166" s="4"/>
      <c r="ALH166" s="4"/>
      <c r="ALI166" s="4"/>
      <c r="ALJ166" s="4"/>
      <c r="ALK166" s="4"/>
      <c r="ALL166" s="4"/>
      <c r="ALM166" s="4"/>
      <c r="ALN166" s="4"/>
      <c r="ALO166" s="4"/>
      <c r="ALP166" s="4"/>
      <c r="ALQ166" s="4"/>
      <c r="ALR166" s="4"/>
      <c r="ALS166" s="4"/>
      <c r="ALT166" s="4"/>
      <c r="ALU166" s="4"/>
      <c r="ALV166" s="4"/>
      <c r="ALW166" s="4"/>
      <c r="ALX166" s="4"/>
      <c r="ALY166" s="4"/>
      <c r="ALZ166" s="4"/>
      <c r="AMA166" s="4"/>
      <c r="AMB166" s="4"/>
      <c r="AMC166" s="4"/>
      <c r="AMD166" s="4"/>
      <c r="AME166" s="4"/>
      <c r="AMF166" s="4"/>
      <c r="AMG166" s="4"/>
    </row>
    <row r="167" spans="32:1021" x14ac:dyDescent="0.3"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BF167" s="3"/>
      <c r="BG167" s="3"/>
      <c r="BH167" s="3"/>
      <c r="BI167" s="3"/>
      <c r="BJ167" s="3"/>
      <c r="BK167" s="3"/>
      <c r="BL167" s="3"/>
      <c r="BM167" s="3"/>
      <c r="BN167" s="3"/>
      <c r="AIJ167" s="4"/>
      <c r="AIK167" s="4"/>
      <c r="AIL167" s="4"/>
      <c r="AIM167" s="4"/>
      <c r="AIN167" s="4"/>
      <c r="AIO167" s="4"/>
      <c r="AIP167" s="4"/>
      <c r="AIQ167" s="4"/>
      <c r="AIR167" s="4"/>
      <c r="AIS167" s="4"/>
      <c r="AIT167" s="4"/>
      <c r="AIU167" s="4"/>
      <c r="AIV167" s="4"/>
      <c r="AIW167" s="4"/>
      <c r="AIX167" s="4"/>
      <c r="AIY167" s="4"/>
      <c r="AIZ167" s="4"/>
      <c r="AJA167" s="4"/>
      <c r="AJB167" s="4"/>
      <c r="AJC167" s="4"/>
      <c r="AJD167" s="4"/>
      <c r="AJE167" s="4"/>
      <c r="AJF167" s="4"/>
      <c r="AJG167" s="4"/>
      <c r="AJH167" s="4"/>
      <c r="AJI167" s="4"/>
      <c r="AJJ167" s="4"/>
      <c r="AJK167" s="4"/>
      <c r="AJL167" s="4"/>
      <c r="AJM167" s="4"/>
      <c r="AJN167" s="4"/>
      <c r="AJO167" s="4"/>
      <c r="AJP167" s="4"/>
      <c r="AJQ167" s="4"/>
      <c r="AJR167" s="4"/>
      <c r="AJS167" s="4"/>
      <c r="AJT167" s="4"/>
      <c r="AJU167" s="4"/>
      <c r="AJV167" s="4"/>
      <c r="AJW167" s="4"/>
      <c r="AJX167" s="4"/>
      <c r="AJY167" s="4"/>
      <c r="AJZ167" s="4"/>
      <c r="AKA167" s="4"/>
      <c r="AKB167" s="4"/>
      <c r="AKC167" s="4"/>
      <c r="AKD167" s="4"/>
      <c r="AKE167" s="4"/>
      <c r="AKF167" s="4"/>
      <c r="AKG167" s="4"/>
      <c r="AKH167" s="4"/>
      <c r="AKI167" s="4"/>
      <c r="AKJ167" s="4"/>
      <c r="AKK167" s="4"/>
      <c r="AKL167" s="4"/>
      <c r="AKM167" s="4"/>
      <c r="AKN167" s="4"/>
      <c r="AKO167" s="4"/>
      <c r="AKP167" s="4"/>
      <c r="AKQ167" s="4"/>
      <c r="AKR167" s="4"/>
      <c r="AKS167" s="4"/>
      <c r="AKT167" s="4"/>
      <c r="AKU167" s="4"/>
      <c r="AKV167" s="4"/>
      <c r="AKW167" s="4"/>
      <c r="AKX167" s="4"/>
      <c r="AKY167" s="4"/>
      <c r="AKZ167" s="4"/>
      <c r="ALA167" s="4"/>
      <c r="ALB167" s="4"/>
      <c r="ALC167" s="4"/>
      <c r="ALD167" s="4"/>
      <c r="ALE167" s="4"/>
      <c r="ALF167" s="4"/>
      <c r="ALG167" s="4"/>
      <c r="ALH167" s="4"/>
      <c r="ALI167" s="4"/>
      <c r="ALJ167" s="4"/>
      <c r="ALK167" s="4"/>
      <c r="ALL167" s="4"/>
      <c r="ALM167" s="4"/>
      <c r="ALN167" s="4"/>
      <c r="ALO167" s="4"/>
      <c r="ALP167" s="4"/>
      <c r="ALQ167" s="4"/>
      <c r="ALR167" s="4"/>
      <c r="ALS167" s="4"/>
      <c r="ALT167" s="4"/>
      <c r="ALU167" s="4"/>
      <c r="ALV167" s="4"/>
      <c r="ALW167" s="4"/>
      <c r="ALX167" s="4"/>
      <c r="ALY167" s="4"/>
      <c r="ALZ167" s="4"/>
      <c r="AMA167" s="4"/>
      <c r="AMB167" s="4"/>
      <c r="AMC167" s="4"/>
      <c r="AMD167" s="4"/>
      <c r="AME167" s="4"/>
      <c r="AMF167" s="4"/>
      <c r="AMG167" s="4"/>
    </row>
    <row r="168" spans="32:1021" x14ac:dyDescent="0.3"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BF168" s="3"/>
      <c r="BG168" s="3"/>
      <c r="BH168" s="3"/>
      <c r="BI168" s="3"/>
      <c r="BJ168" s="3"/>
      <c r="BK168" s="3"/>
      <c r="BL168" s="3"/>
      <c r="BM168" s="3"/>
      <c r="BN168" s="3"/>
      <c r="AIJ168" s="4"/>
      <c r="AIK168" s="4"/>
      <c r="AIL168" s="4"/>
      <c r="AIM168" s="4"/>
      <c r="AIN168" s="4"/>
      <c r="AIO168" s="4"/>
      <c r="AIP168" s="4"/>
      <c r="AIQ168" s="4"/>
      <c r="AIR168" s="4"/>
      <c r="AIS168" s="4"/>
      <c r="AIT168" s="4"/>
      <c r="AIU168" s="4"/>
      <c r="AIV168" s="4"/>
      <c r="AIW168" s="4"/>
      <c r="AIX168" s="4"/>
      <c r="AIY168" s="4"/>
      <c r="AIZ168" s="4"/>
      <c r="AJA168" s="4"/>
      <c r="AJB168" s="4"/>
      <c r="AJC168" s="4"/>
      <c r="AJD168" s="4"/>
      <c r="AJE168" s="4"/>
      <c r="AJF168" s="4"/>
      <c r="AJG168" s="4"/>
      <c r="AJH168" s="4"/>
      <c r="AJI168" s="4"/>
      <c r="AJJ168" s="4"/>
      <c r="AJK168" s="4"/>
      <c r="AJL168" s="4"/>
      <c r="AJM168" s="4"/>
      <c r="AJN168" s="4"/>
      <c r="AJO168" s="4"/>
      <c r="AJP168" s="4"/>
      <c r="AJQ168" s="4"/>
      <c r="AJR168" s="4"/>
      <c r="AJS168" s="4"/>
      <c r="AJT168" s="4"/>
      <c r="AJU168" s="4"/>
      <c r="AJV168" s="4"/>
      <c r="AJW168" s="4"/>
      <c r="AJX168" s="4"/>
      <c r="AJY168" s="4"/>
      <c r="AJZ168" s="4"/>
      <c r="AKA168" s="4"/>
      <c r="AKB168" s="4"/>
      <c r="AKC168" s="4"/>
      <c r="AKD168" s="4"/>
      <c r="AKE168" s="4"/>
      <c r="AKF168" s="4"/>
      <c r="AKG168" s="4"/>
      <c r="AKH168" s="4"/>
      <c r="AKI168" s="4"/>
      <c r="AKJ168" s="4"/>
      <c r="AKK168" s="4"/>
      <c r="AKL168" s="4"/>
      <c r="AKM168" s="4"/>
      <c r="AKN168" s="4"/>
      <c r="AKO168" s="4"/>
      <c r="AKP168" s="4"/>
      <c r="AKQ168" s="4"/>
      <c r="AKR168" s="4"/>
      <c r="AKS168" s="4"/>
      <c r="AKT168" s="4"/>
      <c r="AKU168" s="4"/>
      <c r="AKV168" s="4"/>
      <c r="AKW168" s="4"/>
      <c r="AKX168" s="4"/>
      <c r="AKY168" s="4"/>
      <c r="AKZ168" s="4"/>
      <c r="ALA168" s="4"/>
      <c r="ALB168" s="4"/>
      <c r="ALC168" s="4"/>
      <c r="ALD168" s="4"/>
      <c r="ALE168" s="4"/>
      <c r="ALF168" s="4"/>
      <c r="ALG168" s="4"/>
      <c r="ALH168" s="4"/>
      <c r="ALI168" s="4"/>
      <c r="ALJ168" s="4"/>
      <c r="ALK168" s="4"/>
      <c r="ALL168" s="4"/>
      <c r="ALM168" s="4"/>
      <c r="ALN168" s="4"/>
      <c r="ALO168" s="4"/>
      <c r="ALP168" s="4"/>
      <c r="ALQ168" s="4"/>
      <c r="ALR168" s="4"/>
      <c r="ALS168" s="4"/>
      <c r="ALT168" s="4"/>
      <c r="ALU168" s="4"/>
      <c r="ALV168" s="4"/>
      <c r="ALW168" s="4"/>
      <c r="ALX168" s="4"/>
      <c r="ALY168" s="4"/>
      <c r="ALZ168" s="4"/>
      <c r="AMA168" s="4"/>
      <c r="AMB168" s="4"/>
      <c r="AMC168" s="4"/>
      <c r="AMD168" s="4"/>
      <c r="AME168" s="4"/>
      <c r="AMF168" s="4"/>
      <c r="AMG168" s="4"/>
    </row>
    <row r="169" spans="32:1021" x14ac:dyDescent="0.3"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BF169" s="3"/>
      <c r="BG169" s="3"/>
      <c r="BH169" s="3"/>
      <c r="BI169" s="3"/>
      <c r="BJ169" s="3"/>
      <c r="BK169" s="3"/>
      <c r="BL169" s="3"/>
      <c r="BM169" s="3"/>
      <c r="BN169" s="3"/>
      <c r="AIJ169" s="4"/>
      <c r="AIK169" s="4"/>
      <c r="AIL169" s="4"/>
      <c r="AIM169" s="4"/>
      <c r="AIN169" s="4"/>
      <c r="AIO169" s="4"/>
      <c r="AIP169" s="4"/>
      <c r="AIQ169" s="4"/>
      <c r="AIR169" s="4"/>
      <c r="AIS169" s="4"/>
      <c r="AIT169" s="4"/>
      <c r="AIU169" s="4"/>
      <c r="AIV169" s="4"/>
      <c r="AIW169" s="4"/>
      <c r="AIX169" s="4"/>
      <c r="AIY169" s="4"/>
      <c r="AIZ169" s="4"/>
      <c r="AJA169" s="4"/>
      <c r="AJB169" s="4"/>
      <c r="AJC169" s="4"/>
      <c r="AJD169" s="4"/>
      <c r="AJE169" s="4"/>
      <c r="AJF169" s="4"/>
      <c r="AJG169" s="4"/>
      <c r="AJH169" s="4"/>
      <c r="AJI169" s="4"/>
      <c r="AJJ169" s="4"/>
      <c r="AJK169" s="4"/>
      <c r="AJL169" s="4"/>
      <c r="AJM169" s="4"/>
      <c r="AJN169" s="4"/>
      <c r="AJO169" s="4"/>
      <c r="AJP169" s="4"/>
      <c r="AJQ169" s="4"/>
      <c r="AJR169" s="4"/>
      <c r="AJS169" s="4"/>
      <c r="AJT169" s="4"/>
      <c r="AJU169" s="4"/>
      <c r="AJV169" s="4"/>
      <c r="AJW169" s="4"/>
      <c r="AJX169" s="4"/>
      <c r="AJY169" s="4"/>
      <c r="AJZ169" s="4"/>
      <c r="AKA169" s="4"/>
      <c r="AKB169" s="4"/>
      <c r="AKC169" s="4"/>
      <c r="AKD169" s="4"/>
      <c r="AKE169" s="4"/>
      <c r="AKF169" s="4"/>
      <c r="AKG169" s="4"/>
      <c r="AKH169" s="4"/>
      <c r="AKI169" s="4"/>
      <c r="AKJ169" s="4"/>
      <c r="AKK169" s="4"/>
      <c r="AKL169" s="4"/>
      <c r="AKM169" s="4"/>
      <c r="AKN169" s="4"/>
      <c r="AKO169" s="4"/>
      <c r="AKP169" s="4"/>
      <c r="AKQ169" s="4"/>
      <c r="AKR169" s="4"/>
      <c r="AKS169" s="4"/>
      <c r="AKT169" s="4"/>
      <c r="AKU169" s="4"/>
      <c r="AKV169" s="4"/>
      <c r="AKW169" s="4"/>
      <c r="AKX169" s="4"/>
      <c r="AKY169" s="4"/>
      <c r="AKZ169" s="4"/>
      <c r="ALA169" s="4"/>
      <c r="ALB169" s="4"/>
      <c r="ALC169" s="4"/>
      <c r="ALD169" s="4"/>
      <c r="ALE169" s="4"/>
      <c r="ALF169" s="4"/>
      <c r="ALG169" s="4"/>
      <c r="ALH169" s="4"/>
      <c r="ALI169" s="4"/>
      <c r="ALJ169" s="4"/>
      <c r="ALK169" s="4"/>
      <c r="ALL169" s="4"/>
      <c r="ALM169" s="4"/>
      <c r="ALN169" s="4"/>
      <c r="ALO169" s="4"/>
      <c r="ALP169" s="4"/>
      <c r="ALQ169" s="4"/>
      <c r="ALR169" s="4"/>
      <c r="ALS169" s="4"/>
      <c r="ALT169" s="4"/>
      <c r="ALU169" s="4"/>
      <c r="ALV169" s="4"/>
      <c r="ALW169" s="4"/>
      <c r="ALX169" s="4"/>
      <c r="ALY169" s="4"/>
      <c r="ALZ169" s="4"/>
      <c r="AMA169" s="4"/>
      <c r="AMB169" s="4"/>
      <c r="AMC169" s="4"/>
      <c r="AMD169" s="4"/>
      <c r="AME169" s="4"/>
      <c r="AMF169" s="4"/>
      <c r="AMG169" s="4"/>
    </row>
    <row r="170" spans="32:1021" x14ac:dyDescent="0.3"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BF170" s="3"/>
      <c r="BG170" s="3"/>
      <c r="BH170" s="3"/>
      <c r="BI170" s="3"/>
      <c r="BJ170" s="3"/>
      <c r="BK170" s="3"/>
      <c r="BL170" s="3"/>
      <c r="BM170" s="3"/>
      <c r="BN170" s="3"/>
      <c r="AIJ170" s="4"/>
      <c r="AIK170" s="4"/>
      <c r="AIL170" s="4"/>
      <c r="AIM170" s="4"/>
      <c r="AIN170" s="4"/>
      <c r="AIO170" s="4"/>
      <c r="AIP170" s="4"/>
      <c r="AIQ170" s="4"/>
      <c r="AIR170" s="4"/>
      <c r="AIS170" s="4"/>
      <c r="AIT170" s="4"/>
      <c r="AIU170" s="4"/>
      <c r="AIV170" s="4"/>
      <c r="AIW170" s="4"/>
      <c r="AIX170" s="4"/>
      <c r="AIY170" s="4"/>
      <c r="AIZ170" s="4"/>
      <c r="AJA170" s="4"/>
      <c r="AJB170" s="4"/>
      <c r="AJC170" s="4"/>
      <c r="AJD170" s="4"/>
      <c r="AJE170" s="4"/>
      <c r="AJF170" s="4"/>
      <c r="AJG170" s="4"/>
      <c r="AJH170" s="4"/>
      <c r="AJI170" s="4"/>
      <c r="AJJ170" s="4"/>
      <c r="AJK170" s="4"/>
      <c r="AJL170" s="4"/>
      <c r="AJM170" s="4"/>
      <c r="AJN170" s="4"/>
      <c r="AJO170" s="4"/>
      <c r="AJP170" s="4"/>
      <c r="AJQ170" s="4"/>
      <c r="AJR170" s="4"/>
      <c r="AJS170" s="4"/>
      <c r="AJT170" s="4"/>
      <c r="AJU170" s="4"/>
      <c r="AJV170" s="4"/>
      <c r="AJW170" s="4"/>
      <c r="AJX170" s="4"/>
      <c r="AJY170" s="4"/>
      <c r="AJZ170" s="4"/>
      <c r="AKA170" s="4"/>
      <c r="AKB170" s="4"/>
      <c r="AKC170" s="4"/>
      <c r="AKD170" s="4"/>
      <c r="AKE170" s="4"/>
      <c r="AKF170" s="4"/>
      <c r="AKG170" s="4"/>
      <c r="AKH170" s="4"/>
      <c r="AKI170" s="4"/>
      <c r="AKJ170" s="4"/>
      <c r="AKK170" s="4"/>
      <c r="AKL170" s="4"/>
      <c r="AKM170" s="4"/>
      <c r="AKN170" s="4"/>
      <c r="AKO170" s="4"/>
      <c r="AKP170" s="4"/>
      <c r="AKQ170" s="4"/>
      <c r="AKR170" s="4"/>
      <c r="AKS170" s="4"/>
      <c r="AKT170" s="4"/>
      <c r="AKU170" s="4"/>
      <c r="AKV170" s="4"/>
      <c r="AKW170" s="4"/>
      <c r="AKX170" s="4"/>
      <c r="AKY170" s="4"/>
      <c r="AKZ170" s="4"/>
      <c r="ALA170" s="4"/>
      <c r="ALB170" s="4"/>
      <c r="ALC170" s="4"/>
      <c r="ALD170" s="4"/>
      <c r="ALE170" s="4"/>
      <c r="ALF170" s="4"/>
      <c r="ALG170" s="4"/>
      <c r="ALH170" s="4"/>
      <c r="ALI170" s="4"/>
      <c r="ALJ170" s="4"/>
      <c r="ALK170" s="4"/>
      <c r="ALL170" s="4"/>
      <c r="ALM170" s="4"/>
      <c r="ALN170" s="4"/>
      <c r="ALO170" s="4"/>
      <c r="ALP170" s="4"/>
      <c r="ALQ170" s="4"/>
      <c r="ALR170" s="4"/>
      <c r="ALS170" s="4"/>
      <c r="ALT170" s="4"/>
      <c r="ALU170" s="4"/>
      <c r="ALV170" s="4"/>
      <c r="ALW170" s="4"/>
      <c r="ALX170" s="4"/>
      <c r="ALY170" s="4"/>
      <c r="ALZ170" s="4"/>
      <c r="AMA170" s="4"/>
      <c r="AMB170" s="4"/>
      <c r="AMC170" s="4"/>
      <c r="AMD170" s="4"/>
      <c r="AME170" s="4"/>
      <c r="AMF170" s="4"/>
      <c r="AMG170" s="4"/>
    </row>
    <row r="171" spans="32:1021" x14ac:dyDescent="0.3"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BF171" s="3"/>
      <c r="BG171" s="3"/>
      <c r="BH171" s="3"/>
      <c r="BI171" s="3"/>
      <c r="BJ171" s="3"/>
      <c r="BK171" s="3"/>
      <c r="BL171" s="3"/>
      <c r="BM171" s="3"/>
      <c r="BN171" s="3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  <c r="AME171" s="4"/>
      <c r="AMF171" s="4"/>
      <c r="AMG171" s="4"/>
    </row>
    <row r="172" spans="32:1021" x14ac:dyDescent="0.3"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BF172" s="3"/>
      <c r="BG172" s="3"/>
      <c r="BH172" s="3"/>
      <c r="BI172" s="3"/>
      <c r="BJ172" s="3"/>
      <c r="BK172" s="3"/>
      <c r="BL172" s="3"/>
      <c r="BM172" s="3"/>
      <c r="BN172" s="3"/>
      <c r="AIJ172" s="4"/>
      <c r="AIK172" s="4"/>
      <c r="AIL172" s="4"/>
      <c r="AIM172" s="4"/>
      <c r="AIN172" s="4"/>
      <c r="AIO172" s="4"/>
      <c r="AIP172" s="4"/>
      <c r="AIQ172" s="4"/>
      <c r="AIR172" s="4"/>
      <c r="AIS172" s="4"/>
      <c r="AIT172" s="4"/>
      <c r="AIU172" s="4"/>
      <c r="AIV172" s="4"/>
      <c r="AIW172" s="4"/>
      <c r="AIX172" s="4"/>
      <c r="AIY172" s="4"/>
      <c r="AIZ172" s="4"/>
      <c r="AJA172" s="4"/>
      <c r="AJB172" s="4"/>
      <c r="AJC172" s="4"/>
      <c r="AJD172" s="4"/>
      <c r="AJE172" s="4"/>
      <c r="AJF172" s="4"/>
      <c r="AJG172" s="4"/>
      <c r="AJH172" s="4"/>
      <c r="AJI172" s="4"/>
      <c r="AJJ172" s="4"/>
      <c r="AJK172" s="4"/>
      <c r="AJL172" s="4"/>
      <c r="AJM172" s="4"/>
      <c r="AJN172" s="4"/>
      <c r="AJO172" s="4"/>
      <c r="AJP172" s="4"/>
      <c r="AJQ172" s="4"/>
      <c r="AJR172" s="4"/>
      <c r="AJS172" s="4"/>
      <c r="AJT172" s="4"/>
      <c r="AJU172" s="4"/>
      <c r="AJV172" s="4"/>
      <c r="AJW172" s="4"/>
      <c r="AJX172" s="4"/>
      <c r="AJY172" s="4"/>
      <c r="AJZ172" s="4"/>
      <c r="AKA172" s="4"/>
      <c r="AKB172" s="4"/>
      <c r="AKC172" s="4"/>
      <c r="AKD172" s="4"/>
      <c r="AKE172" s="4"/>
      <c r="AKF172" s="4"/>
      <c r="AKG172" s="4"/>
      <c r="AKH172" s="4"/>
      <c r="AKI172" s="4"/>
      <c r="AKJ172" s="4"/>
      <c r="AKK172" s="4"/>
      <c r="AKL172" s="4"/>
      <c r="AKM172" s="4"/>
      <c r="AKN172" s="4"/>
      <c r="AKO172" s="4"/>
      <c r="AKP172" s="4"/>
      <c r="AKQ172" s="4"/>
      <c r="AKR172" s="4"/>
      <c r="AKS172" s="4"/>
      <c r="AKT172" s="4"/>
      <c r="AKU172" s="4"/>
      <c r="AKV172" s="4"/>
      <c r="AKW172" s="4"/>
      <c r="AKX172" s="4"/>
      <c r="AKY172" s="4"/>
      <c r="AKZ172" s="4"/>
      <c r="ALA172" s="4"/>
      <c r="ALB172" s="4"/>
      <c r="ALC172" s="4"/>
      <c r="ALD172" s="4"/>
      <c r="ALE172" s="4"/>
      <c r="ALF172" s="4"/>
      <c r="ALG172" s="4"/>
      <c r="ALH172" s="4"/>
      <c r="ALI172" s="4"/>
      <c r="ALJ172" s="4"/>
      <c r="ALK172" s="4"/>
      <c r="ALL172" s="4"/>
      <c r="ALM172" s="4"/>
      <c r="ALN172" s="4"/>
      <c r="ALO172" s="4"/>
      <c r="ALP172" s="4"/>
      <c r="ALQ172" s="4"/>
      <c r="ALR172" s="4"/>
      <c r="ALS172" s="4"/>
      <c r="ALT172" s="4"/>
      <c r="ALU172" s="4"/>
      <c r="ALV172" s="4"/>
      <c r="ALW172" s="4"/>
      <c r="ALX172" s="4"/>
      <c r="ALY172" s="4"/>
      <c r="ALZ172" s="4"/>
      <c r="AMA172" s="4"/>
      <c r="AMB172" s="4"/>
      <c r="AMC172" s="4"/>
      <c r="AMD172" s="4"/>
      <c r="AME172" s="4"/>
      <c r="AMF172" s="4"/>
      <c r="AMG172" s="4"/>
    </row>
    <row r="173" spans="32:1021" x14ac:dyDescent="0.3"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BF173" s="3"/>
      <c r="BG173" s="3"/>
      <c r="BH173" s="3"/>
      <c r="BI173" s="3"/>
      <c r="BJ173" s="3"/>
      <c r="BK173" s="3"/>
      <c r="BL173" s="3"/>
      <c r="BM173" s="3"/>
      <c r="BN173" s="3"/>
      <c r="AIJ173" s="4"/>
      <c r="AIK173" s="4"/>
      <c r="AIL173" s="4"/>
      <c r="AIM173" s="4"/>
      <c r="AIN173" s="4"/>
      <c r="AIO173" s="4"/>
      <c r="AIP173" s="4"/>
      <c r="AIQ173" s="4"/>
      <c r="AIR173" s="4"/>
      <c r="AIS173" s="4"/>
      <c r="AIT173" s="4"/>
      <c r="AIU173" s="4"/>
      <c r="AIV173" s="4"/>
      <c r="AIW173" s="4"/>
      <c r="AIX173" s="4"/>
      <c r="AIY173" s="4"/>
      <c r="AIZ173" s="4"/>
      <c r="AJA173" s="4"/>
      <c r="AJB173" s="4"/>
      <c r="AJC173" s="4"/>
      <c r="AJD173" s="4"/>
      <c r="AJE173" s="4"/>
      <c r="AJF173" s="4"/>
      <c r="AJG173" s="4"/>
      <c r="AJH173" s="4"/>
      <c r="AJI173" s="4"/>
      <c r="AJJ173" s="4"/>
      <c r="AJK173" s="4"/>
      <c r="AJL173" s="4"/>
      <c r="AJM173" s="4"/>
      <c r="AJN173" s="4"/>
      <c r="AJO173" s="4"/>
      <c r="AJP173" s="4"/>
      <c r="AJQ173" s="4"/>
      <c r="AJR173" s="4"/>
      <c r="AJS173" s="4"/>
      <c r="AJT173" s="4"/>
      <c r="AJU173" s="4"/>
      <c r="AJV173" s="4"/>
      <c r="AJW173" s="4"/>
      <c r="AJX173" s="4"/>
      <c r="AJY173" s="4"/>
      <c r="AJZ173" s="4"/>
      <c r="AKA173" s="4"/>
      <c r="AKB173" s="4"/>
      <c r="AKC173" s="4"/>
      <c r="AKD173" s="4"/>
      <c r="AKE173" s="4"/>
      <c r="AKF173" s="4"/>
      <c r="AKG173" s="4"/>
      <c r="AKH173" s="4"/>
      <c r="AKI173" s="4"/>
      <c r="AKJ173" s="4"/>
      <c r="AKK173" s="4"/>
      <c r="AKL173" s="4"/>
      <c r="AKM173" s="4"/>
      <c r="AKN173" s="4"/>
      <c r="AKO173" s="4"/>
      <c r="AKP173" s="4"/>
      <c r="AKQ173" s="4"/>
      <c r="AKR173" s="4"/>
      <c r="AKS173" s="4"/>
      <c r="AKT173" s="4"/>
      <c r="AKU173" s="4"/>
      <c r="AKV173" s="4"/>
      <c r="AKW173" s="4"/>
      <c r="AKX173" s="4"/>
      <c r="AKY173" s="4"/>
      <c r="AKZ173" s="4"/>
      <c r="ALA173" s="4"/>
      <c r="ALB173" s="4"/>
      <c r="ALC173" s="4"/>
      <c r="ALD173" s="4"/>
      <c r="ALE173" s="4"/>
      <c r="ALF173" s="4"/>
      <c r="ALG173" s="4"/>
      <c r="ALH173" s="4"/>
      <c r="ALI173" s="4"/>
      <c r="ALJ173" s="4"/>
      <c r="ALK173" s="4"/>
      <c r="ALL173" s="4"/>
      <c r="ALM173" s="4"/>
      <c r="ALN173" s="4"/>
      <c r="ALO173" s="4"/>
      <c r="ALP173" s="4"/>
      <c r="ALQ173" s="4"/>
      <c r="ALR173" s="4"/>
      <c r="ALS173" s="4"/>
      <c r="ALT173" s="4"/>
      <c r="ALU173" s="4"/>
      <c r="ALV173" s="4"/>
      <c r="ALW173" s="4"/>
      <c r="ALX173" s="4"/>
      <c r="ALY173" s="4"/>
      <c r="ALZ173" s="4"/>
      <c r="AMA173" s="4"/>
      <c r="AMB173" s="4"/>
      <c r="AMC173" s="4"/>
      <c r="AMD173" s="4"/>
      <c r="AME173" s="4"/>
      <c r="AMF173" s="4"/>
      <c r="AMG173" s="4"/>
    </row>
    <row r="174" spans="32:1021" x14ac:dyDescent="0.3"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BF174" s="3"/>
      <c r="BG174" s="3"/>
      <c r="BH174" s="3"/>
      <c r="BI174" s="3"/>
      <c r="BJ174" s="3"/>
      <c r="BK174" s="3"/>
      <c r="BL174" s="3"/>
      <c r="BM174" s="3"/>
      <c r="BN174" s="3"/>
      <c r="AIJ174" s="4"/>
      <c r="AIK174" s="4"/>
      <c r="AIL174" s="4"/>
      <c r="AIM174" s="4"/>
      <c r="AIN174" s="4"/>
      <c r="AIO174" s="4"/>
      <c r="AIP174" s="4"/>
      <c r="AIQ174" s="4"/>
      <c r="AIR174" s="4"/>
      <c r="AIS174" s="4"/>
      <c r="AIT174" s="4"/>
      <c r="AIU174" s="4"/>
      <c r="AIV174" s="4"/>
      <c r="AIW174" s="4"/>
      <c r="AIX174" s="4"/>
      <c r="AIY174" s="4"/>
      <c r="AIZ174" s="4"/>
      <c r="AJA174" s="4"/>
      <c r="AJB174" s="4"/>
      <c r="AJC174" s="4"/>
      <c r="AJD174" s="4"/>
      <c r="AJE174" s="4"/>
      <c r="AJF174" s="4"/>
      <c r="AJG174" s="4"/>
      <c r="AJH174" s="4"/>
      <c r="AJI174" s="4"/>
      <c r="AJJ174" s="4"/>
      <c r="AJK174" s="4"/>
      <c r="AJL174" s="4"/>
      <c r="AJM174" s="4"/>
      <c r="AJN174" s="4"/>
      <c r="AJO174" s="4"/>
      <c r="AJP174" s="4"/>
      <c r="AJQ174" s="4"/>
      <c r="AJR174" s="4"/>
      <c r="AJS174" s="4"/>
      <c r="AJT174" s="4"/>
      <c r="AJU174" s="4"/>
      <c r="AJV174" s="4"/>
      <c r="AJW174" s="4"/>
      <c r="AJX174" s="4"/>
      <c r="AJY174" s="4"/>
      <c r="AJZ174" s="4"/>
      <c r="AKA174" s="4"/>
      <c r="AKB174" s="4"/>
      <c r="AKC174" s="4"/>
      <c r="AKD174" s="4"/>
      <c r="AKE174" s="4"/>
      <c r="AKF174" s="4"/>
      <c r="AKG174" s="4"/>
      <c r="AKH174" s="4"/>
      <c r="AKI174" s="4"/>
      <c r="AKJ174" s="4"/>
      <c r="AKK174" s="4"/>
      <c r="AKL174" s="4"/>
      <c r="AKM174" s="4"/>
      <c r="AKN174" s="4"/>
      <c r="AKO174" s="4"/>
      <c r="AKP174" s="4"/>
      <c r="AKQ174" s="4"/>
      <c r="AKR174" s="4"/>
      <c r="AKS174" s="4"/>
      <c r="AKT174" s="4"/>
      <c r="AKU174" s="4"/>
      <c r="AKV174" s="4"/>
      <c r="AKW174" s="4"/>
      <c r="AKX174" s="4"/>
      <c r="AKY174" s="4"/>
      <c r="AKZ174" s="4"/>
      <c r="ALA174" s="4"/>
      <c r="ALB174" s="4"/>
      <c r="ALC174" s="4"/>
      <c r="ALD174" s="4"/>
      <c r="ALE174" s="4"/>
      <c r="ALF174" s="4"/>
      <c r="ALG174" s="4"/>
      <c r="ALH174" s="4"/>
      <c r="ALI174" s="4"/>
      <c r="ALJ174" s="4"/>
      <c r="ALK174" s="4"/>
      <c r="ALL174" s="4"/>
      <c r="ALM174" s="4"/>
      <c r="ALN174" s="4"/>
      <c r="ALO174" s="4"/>
      <c r="ALP174" s="4"/>
      <c r="ALQ174" s="4"/>
      <c r="ALR174" s="4"/>
      <c r="ALS174" s="4"/>
      <c r="ALT174" s="4"/>
      <c r="ALU174" s="4"/>
      <c r="ALV174" s="4"/>
      <c r="ALW174" s="4"/>
      <c r="ALX174" s="4"/>
      <c r="ALY174" s="4"/>
      <c r="ALZ174" s="4"/>
      <c r="AMA174" s="4"/>
      <c r="AMB174" s="4"/>
      <c r="AMC174" s="4"/>
      <c r="AMD174" s="4"/>
      <c r="AME174" s="4"/>
      <c r="AMF174" s="4"/>
      <c r="AMG174" s="4"/>
    </row>
    <row r="175" spans="32:1021" x14ac:dyDescent="0.3"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BF175" s="3"/>
      <c r="BG175" s="3"/>
      <c r="BH175" s="3"/>
      <c r="BI175" s="3"/>
      <c r="BJ175" s="3"/>
      <c r="BK175" s="3"/>
      <c r="BL175" s="3"/>
      <c r="BM175" s="3"/>
      <c r="BN175" s="3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  <c r="AME175" s="4"/>
      <c r="AMF175" s="4"/>
      <c r="AMG175" s="4"/>
    </row>
    <row r="176" spans="32:1021" x14ac:dyDescent="0.3"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BF176" s="3"/>
      <c r="BG176" s="3"/>
      <c r="BH176" s="3"/>
      <c r="BI176" s="3"/>
      <c r="BJ176" s="3"/>
      <c r="BK176" s="3"/>
      <c r="BL176" s="3"/>
      <c r="BM176" s="3"/>
      <c r="BN176" s="3"/>
      <c r="AIJ176" s="4"/>
      <c r="AIK176" s="4"/>
      <c r="AIL176" s="4"/>
      <c r="AIM176" s="4"/>
      <c r="AIN176" s="4"/>
      <c r="AIO176" s="4"/>
      <c r="AIP176" s="4"/>
      <c r="AIQ176" s="4"/>
      <c r="AIR176" s="4"/>
      <c r="AIS176" s="4"/>
      <c r="AIT176" s="4"/>
      <c r="AIU176" s="4"/>
      <c r="AIV176" s="4"/>
      <c r="AIW176" s="4"/>
      <c r="AIX176" s="4"/>
      <c r="AIY176" s="4"/>
      <c r="AIZ176" s="4"/>
      <c r="AJA176" s="4"/>
      <c r="AJB176" s="4"/>
      <c r="AJC176" s="4"/>
      <c r="AJD176" s="4"/>
      <c r="AJE176" s="4"/>
      <c r="AJF176" s="4"/>
      <c r="AJG176" s="4"/>
      <c r="AJH176" s="4"/>
      <c r="AJI176" s="4"/>
      <c r="AJJ176" s="4"/>
      <c r="AJK176" s="4"/>
      <c r="AJL176" s="4"/>
      <c r="AJM176" s="4"/>
      <c r="AJN176" s="4"/>
      <c r="AJO176" s="4"/>
      <c r="AJP176" s="4"/>
      <c r="AJQ176" s="4"/>
      <c r="AJR176" s="4"/>
      <c r="AJS176" s="4"/>
      <c r="AJT176" s="4"/>
      <c r="AJU176" s="4"/>
      <c r="AJV176" s="4"/>
      <c r="AJW176" s="4"/>
      <c r="AJX176" s="4"/>
      <c r="AJY176" s="4"/>
      <c r="AJZ176" s="4"/>
      <c r="AKA176" s="4"/>
      <c r="AKB176" s="4"/>
      <c r="AKC176" s="4"/>
      <c r="AKD176" s="4"/>
      <c r="AKE176" s="4"/>
      <c r="AKF176" s="4"/>
      <c r="AKG176" s="4"/>
      <c r="AKH176" s="4"/>
      <c r="AKI176" s="4"/>
      <c r="AKJ176" s="4"/>
      <c r="AKK176" s="4"/>
      <c r="AKL176" s="4"/>
      <c r="AKM176" s="4"/>
      <c r="AKN176" s="4"/>
      <c r="AKO176" s="4"/>
      <c r="AKP176" s="4"/>
      <c r="AKQ176" s="4"/>
      <c r="AKR176" s="4"/>
      <c r="AKS176" s="4"/>
      <c r="AKT176" s="4"/>
      <c r="AKU176" s="4"/>
      <c r="AKV176" s="4"/>
      <c r="AKW176" s="4"/>
      <c r="AKX176" s="4"/>
      <c r="AKY176" s="4"/>
      <c r="AKZ176" s="4"/>
      <c r="ALA176" s="4"/>
      <c r="ALB176" s="4"/>
      <c r="ALC176" s="4"/>
      <c r="ALD176" s="4"/>
      <c r="ALE176" s="4"/>
      <c r="ALF176" s="4"/>
      <c r="ALG176" s="4"/>
      <c r="ALH176" s="4"/>
      <c r="ALI176" s="4"/>
      <c r="ALJ176" s="4"/>
      <c r="ALK176" s="4"/>
      <c r="ALL176" s="4"/>
      <c r="ALM176" s="4"/>
      <c r="ALN176" s="4"/>
      <c r="ALO176" s="4"/>
      <c r="ALP176" s="4"/>
      <c r="ALQ176" s="4"/>
      <c r="ALR176" s="4"/>
      <c r="ALS176" s="4"/>
      <c r="ALT176" s="4"/>
      <c r="ALU176" s="4"/>
      <c r="ALV176" s="4"/>
      <c r="ALW176" s="4"/>
      <c r="ALX176" s="4"/>
      <c r="ALY176" s="4"/>
      <c r="ALZ176" s="4"/>
      <c r="AMA176" s="4"/>
      <c r="AMB176" s="4"/>
      <c r="AMC176" s="4"/>
      <c r="AMD176" s="4"/>
      <c r="AME176" s="4"/>
      <c r="AMF176" s="4"/>
      <c r="AMG176" s="4"/>
    </row>
    <row r="177" spans="32:1021" x14ac:dyDescent="0.3"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BF177" s="3"/>
      <c r="BG177" s="3"/>
      <c r="BH177" s="3"/>
      <c r="BI177" s="3"/>
      <c r="BJ177" s="3"/>
      <c r="BK177" s="3"/>
      <c r="BL177" s="3"/>
      <c r="BM177" s="3"/>
      <c r="BN177" s="3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</row>
    <row r="178" spans="32:1021" x14ac:dyDescent="0.3"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BF178" s="3"/>
      <c r="BG178" s="3"/>
      <c r="BH178" s="3"/>
      <c r="BI178" s="3"/>
      <c r="BJ178" s="3"/>
      <c r="BK178" s="3"/>
      <c r="BL178" s="3"/>
      <c r="BM178" s="3"/>
      <c r="BN178" s="3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</row>
    <row r="179" spans="32:1021" x14ac:dyDescent="0.3"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BF179" s="3"/>
      <c r="BG179" s="3"/>
      <c r="BH179" s="3"/>
      <c r="BI179" s="3"/>
      <c r="BJ179" s="3"/>
      <c r="BK179" s="3"/>
      <c r="BL179" s="3"/>
      <c r="BM179" s="3"/>
      <c r="BN179" s="3"/>
      <c r="AIJ179" s="4"/>
      <c r="AIK179" s="4"/>
      <c r="AIL179" s="4"/>
      <c r="AIM179" s="4"/>
      <c r="AIN179" s="4"/>
      <c r="AIO179" s="4"/>
      <c r="AIP179" s="4"/>
      <c r="AIQ179" s="4"/>
      <c r="AIR179" s="4"/>
      <c r="AIS179" s="4"/>
      <c r="AIT179" s="4"/>
      <c r="AIU179" s="4"/>
      <c r="AIV179" s="4"/>
      <c r="AIW179" s="4"/>
      <c r="AIX179" s="4"/>
      <c r="AIY179" s="4"/>
      <c r="AIZ179" s="4"/>
      <c r="AJA179" s="4"/>
      <c r="AJB179" s="4"/>
      <c r="AJC179" s="4"/>
      <c r="AJD179" s="4"/>
      <c r="AJE179" s="4"/>
      <c r="AJF179" s="4"/>
      <c r="AJG179" s="4"/>
      <c r="AJH179" s="4"/>
      <c r="AJI179" s="4"/>
      <c r="AJJ179" s="4"/>
      <c r="AJK179" s="4"/>
      <c r="AJL179" s="4"/>
      <c r="AJM179" s="4"/>
      <c r="AJN179" s="4"/>
      <c r="AJO179" s="4"/>
      <c r="AJP179" s="4"/>
      <c r="AJQ179" s="4"/>
      <c r="AJR179" s="4"/>
      <c r="AJS179" s="4"/>
      <c r="AJT179" s="4"/>
      <c r="AJU179" s="4"/>
      <c r="AJV179" s="4"/>
      <c r="AJW179" s="4"/>
      <c r="AJX179" s="4"/>
      <c r="AJY179" s="4"/>
      <c r="AJZ179" s="4"/>
      <c r="AKA179" s="4"/>
      <c r="AKB179" s="4"/>
      <c r="AKC179" s="4"/>
      <c r="AKD179" s="4"/>
      <c r="AKE179" s="4"/>
      <c r="AKF179" s="4"/>
      <c r="AKG179" s="4"/>
      <c r="AKH179" s="4"/>
      <c r="AKI179" s="4"/>
      <c r="AKJ179" s="4"/>
      <c r="AKK179" s="4"/>
      <c r="AKL179" s="4"/>
      <c r="AKM179" s="4"/>
      <c r="AKN179" s="4"/>
      <c r="AKO179" s="4"/>
      <c r="AKP179" s="4"/>
      <c r="AKQ179" s="4"/>
      <c r="AKR179" s="4"/>
      <c r="AKS179" s="4"/>
      <c r="AKT179" s="4"/>
      <c r="AKU179" s="4"/>
      <c r="AKV179" s="4"/>
      <c r="AKW179" s="4"/>
      <c r="AKX179" s="4"/>
      <c r="AKY179" s="4"/>
      <c r="AKZ179" s="4"/>
      <c r="ALA179" s="4"/>
      <c r="ALB179" s="4"/>
      <c r="ALC179" s="4"/>
      <c r="ALD179" s="4"/>
      <c r="ALE179" s="4"/>
      <c r="ALF179" s="4"/>
      <c r="ALG179" s="4"/>
      <c r="ALH179" s="4"/>
      <c r="ALI179" s="4"/>
      <c r="ALJ179" s="4"/>
      <c r="ALK179" s="4"/>
      <c r="ALL179" s="4"/>
      <c r="ALM179" s="4"/>
      <c r="ALN179" s="4"/>
      <c r="ALO179" s="4"/>
      <c r="ALP179" s="4"/>
      <c r="ALQ179" s="4"/>
      <c r="ALR179" s="4"/>
      <c r="ALS179" s="4"/>
      <c r="ALT179" s="4"/>
      <c r="ALU179" s="4"/>
      <c r="ALV179" s="4"/>
      <c r="ALW179" s="4"/>
      <c r="ALX179" s="4"/>
      <c r="ALY179" s="4"/>
      <c r="ALZ179" s="4"/>
      <c r="AMA179" s="4"/>
      <c r="AMB179" s="4"/>
      <c r="AMC179" s="4"/>
      <c r="AMD179" s="4"/>
      <c r="AME179" s="4"/>
      <c r="AMF179" s="4"/>
      <c r="AMG179" s="4"/>
    </row>
    <row r="180" spans="32:1021" x14ac:dyDescent="0.3"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BF180" s="3"/>
      <c r="BG180" s="3"/>
      <c r="BH180" s="3"/>
      <c r="BI180" s="3"/>
      <c r="BJ180" s="3"/>
      <c r="BK180" s="3"/>
      <c r="BL180" s="3"/>
      <c r="BM180" s="3"/>
      <c r="BN180" s="3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</row>
    <row r="181" spans="32:1021" x14ac:dyDescent="0.3"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BF181" s="3"/>
      <c r="BG181" s="3"/>
      <c r="BH181" s="3"/>
      <c r="BI181" s="3"/>
      <c r="BJ181" s="3"/>
      <c r="BK181" s="3"/>
      <c r="BL181" s="3"/>
      <c r="BM181" s="3"/>
      <c r="BN181" s="3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</row>
    <row r="182" spans="32:1021" x14ac:dyDescent="0.3"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BF182" s="3"/>
      <c r="BG182" s="3"/>
      <c r="BH182" s="3"/>
      <c r="BI182" s="3"/>
      <c r="BJ182" s="3"/>
      <c r="BK182" s="3"/>
      <c r="BL182" s="3"/>
      <c r="BM182" s="3"/>
      <c r="BN182" s="3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  <c r="AME182" s="4"/>
      <c r="AMF182" s="4"/>
      <c r="AMG182" s="4"/>
    </row>
    <row r="183" spans="32:1021" x14ac:dyDescent="0.3"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BF183" s="3"/>
      <c r="BG183" s="3"/>
      <c r="BH183" s="3"/>
      <c r="BI183" s="3"/>
      <c r="BJ183" s="3"/>
      <c r="BK183" s="3"/>
      <c r="BL183" s="3"/>
      <c r="BM183" s="3"/>
      <c r="BN183" s="3"/>
      <c r="AIJ183" s="4"/>
      <c r="AIK183" s="4"/>
      <c r="AIL183" s="4"/>
      <c r="AIM183" s="4"/>
      <c r="AIN183" s="4"/>
      <c r="AIO183" s="4"/>
      <c r="AIP183" s="4"/>
      <c r="AIQ183" s="4"/>
      <c r="AIR183" s="4"/>
      <c r="AIS183" s="4"/>
      <c r="AIT183" s="4"/>
      <c r="AIU183" s="4"/>
      <c r="AIV183" s="4"/>
      <c r="AIW183" s="4"/>
      <c r="AIX183" s="4"/>
      <c r="AIY183" s="4"/>
      <c r="AIZ183" s="4"/>
      <c r="AJA183" s="4"/>
      <c r="AJB183" s="4"/>
      <c r="AJC183" s="4"/>
      <c r="AJD183" s="4"/>
      <c r="AJE183" s="4"/>
      <c r="AJF183" s="4"/>
      <c r="AJG183" s="4"/>
      <c r="AJH183" s="4"/>
      <c r="AJI183" s="4"/>
      <c r="AJJ183" s="4"/>
      <c r="AJK183" s="4"/>
      <c r="AJL183" s="4"/>
      <c r="AJM183" s="4"/>
      <c r="AJN183" s="4"/>
      <c r="AJO183" s="4"/>
      <c r="AJP183" s="4"/>
      <c r="AJQ183" s="4"/>
      <c r="AJR183" s="4"/>
      <c r="AJS183" s="4"/>
      <c r="AJT183" s="4"/>
      <c r="AJU183" s="4"/>
      <c r="AJV183" s="4"/>
      <c r="AJW183" s="4"/>
      <c r="AJX183" s="4"/>
      <c r="AJY183" s="4"/>
      <c r="AJZ183" s="4"/>
      <c r="AKA183" s="4"/>
      <c r="AKB183" s="4"/>
      <c r="AKC183" s="4"/>
      <c r="AKD183" s="4"/>
      <c r="AKE183" s="4"/>
      <c r="AKF183" s="4"/>
      <c r="AKG183" s="4"/>
      <c r="AKH183" s="4"/>
      <c r="AKI183" s="4"/>
      <c r="AKJ183" s="4"/>
      <c r="AKK183" s="4"/>
      <c r="AKL183" s="4"/>
      <c r="AKM183" s="4"/>
      <c r="AKN183" s="4"/>
      <c r="AKO183" s="4"/>
      <c r="AKP183" s="4"/>
      <c r="AKQ183" s="4"/>
      <c r="AKR183" s="4"/>
      <c r="AKS183" s="4"/>
      <c r="AKT183" s="4"/>
      <c r="AKU183" s="4"/>
      <c r="AKV183" s="4"/>
      <c r="AKW183" s="4"/>
      <c r="AKX183" s="4"/>
      <c r="AKY183" s="4"/>
      <c r="AKZ183" s="4"/>
      <c r="ALA183" s="4"/>
      <c r="ALB183" s="4"/>
      <c r="ALC183" s="4"/>
      <c r="ALD183" s="4"/>
      <c r="ALE183" s="4"/>
      <c r="ALF183" s="4"/>
      <c r="ALG183" s="4"/>
      <c r="ALH183" s="4"/>
      <c r="ALI183" s="4"/>
      <c r="ALJ183" s="4"/>
      <c r="ALK183" s="4"/>
      <c r="ALL183" s="4"/>
      <c r="ALM183" s="4"/>
      <c r="ALN183" s="4"/>
      <c r="ALO183" s="4"/>
      <c r="ALP183" s="4"/>
      <c r="ALQ183" s="4"/>
      <c r="ALR183" s="4"/>
      <c r="ALS183" s="4"/>
      <c r="ALT183" s="4"/>
      <c r="ALU183" s="4"/>
      <c r="ALV183" s="4"/>
      <c r="ALW183" s="4"/>
      <c r="ALX183" s="4"/>
      <c r="ALY183" s="4"/>
      <c r="ALZ183" s="4"/>
      <c r="AMA183" s="4"/>
      <c r="AMB183" s="4"/>
      <c r="AMC183" s="4"/>
      <c r="AMD183" s="4"/>
      <c r="AME183" s="4"/>
      <c r="AMF183" s="4"/>
      <c r="AMG183" s="4"/>
    </row>
    <row r="184" spans="32:1021" x14ac:dyDescent="0.3"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BF184" s="3"/>
      <c r="BG184" s="3"/>
      <c r="BH184" s="3"/>
      <c r="BI184" s="3"/>
      <c r="BJ184" s="3"/>
      <c r="BK184" s="3"/>
      <c r="BL184" s="3"/>
      <c r="BM184" s="3"/>
      <c r="BN184" s="3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  <c r="AME184" s="4"/>
      <c r="AMF184" s="4"/>
      <c r="AMG184" s="4"/>
    </row>
    <row r="185" spans="32:1021" x14ac:dyDescent="0.3"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BF185" s="3"/>
      <c r="BG185" s="3"/>
      <c r="BH185" s="3"/>
      <c r="BI185" s="3"/>
      <c r="BJ185" s="3"/>
      <c r="BK185" s="3"/>
      <c r="BL185" s="3"/>
      <c r="BM185" s="3"/>
      <c r="BN185" s="3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  <c r="AME185" s="4"/>
      <c r="AMF185" s="4"/>
      <c r="AMG185" s="4"/>
    </row>
    <row r="186" spans="32:1021" x14ac:dyDescent="0.3"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BF186" s="3"/>
      <c r="BG186" s="3"/>
      <c r="BH186" s="3"/>
      <c r="BI186" s="3"/>
      <c r="BJ186" s="3"/>
      <c r="BK186" s="3"/>
      <c r="BL186" s="3"/>
      <c r="BM186" s="3"/>
      <c r="BN186" s="3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</row>
    <row r="187" spans="32:1021" x14ac:dyDescent="0.3"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BF187" s="3"/>
      <c r="BG187" s="3"/>
      <c r="BH187" s="3"/>
      <c r="BI187" s="3"/>
      <c r="BJ187" s="3"/>
      <c r="BK187" s="3"/>
      <c r="BL187" s="3"/>
      <c r="BM187" s="3"/>
      <c r="BN187" s="3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  <c r="AME187" s="4"/>
      <c r="AMF187" s="4"/>
      <c r="AMG187" s="4"/>
    </row>
    <row r="188" spans="32:1021" x14ac:dyDescent="0.3"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BF188" s="3"/>
      <c r="BG188" s="3"/>
      <c r="BH188" s="3"/>
      <c r="BI188" s="3"/>
      <c r="BJ188" s="3"/>
      <c r="BK188" s="3"/>
      <c r="BL188" s="3"/>
      <c r="BM188" s="3"/>
      <c r="BN188" s="3"/>
      <c r="AIJ188" s="4"/>
      <c r="AIK188" s="4"/>
      <c r="AIL188" s="4"/>
      <c r="AIM188" s="4"/>
      <c r="AIN188" s="4"/>
      <c r="AIO188" s="4"/>
      <c r="AIP188" s="4"/>
      <c r="AIQ188" s="4"/>
      <c r="AIR188" s="4"/>
      <c r="AIS188" s="4"/>
      <c r="AIT188" s="4"/>
      <c r="AIU188" s="4"/>
      <c r="AIV188" s="4"/>
      <c r="AIW188" s="4"/>
      <c r="AIX188" s="4"/>
      <c r="AIY188" s="4"/>
      <c r="AIZ188" s="4"/>
      <c r="AJA188" s="4"/>
      <c r="AJB188" s="4"/>
      <c r="AJC188" s="4"/>
      <c r="AJD188" s="4"/>
      <c r="AJE188" s="4"/>
      <c r="AJF188" s="4"/>
      <c r="AJG188" s="4"/>
      <c r="AJH188" s="4"/>
      <c r="AJI188" s="4"/>
      <c r="AJJ188" s="4"/>
      <c r="AJK188" s="4"/>
      <c r="AJL188" s="4"/>
      <c r="AJM188" s="4"/>
      <c r="AJN188" s="4"/>
      <c r="AJO188" s="4"/>
      <c r="AJP188" s="4"/>
      <c r="AJQ188" s="4"/>
      <c r="AJR188" s="4"/>
      <c r="AJS188" s="4"/>
      <c r="AJT188" s="4"/>
      <c r="AJU188" s="4"/>
      <c r="AJV188" s="4"/>
      <c r="AJW188" s="4"/>
      <c r="AJX188" s="4"/>
      <c r="AJY188" s="4"/>
      <c r="AJZ188" s="4"/>
      <c r="AKA188" s="4"/>
      <c r="AKB188" s="4"/>
      <c r="AKC188" s="4"/>
      <c r="AKD188" s="4"/>
      <c r="AKE188" s="4"/>
      <c r="AKF188" s="4"/>
      <c r="AKG188" s="4"/>
      <c r="AKH188" s="4"/>
      <c r="AKI188" s="4"/>
      <c r="AKJ188" s="4"/>
      <c r="AKK188" s="4"/>
      <c r="AKL188" s="4"/>
      <c r="AKM188" s="4"/>
      <c r="AKN188" s="4"/>
      <c r="AKO188" s="4"/>
      <c r="AKP188" s="4"/>
      <c r="AKQ188" s="4"/>
      <c r="AKR188" s="4"/>
      <c r="AKS188" s="4"/>
      <c r="AKT188" s="4"/>
      <c r="AKU188" s="4"/>
      <c r="AKV188" s="4"/>
      <c r="AKW188" s="4"/>
      <c r="AKX188" s="4"/>
      <c r="AKY188" s="4"/>
      <c r="AKZ188" s="4"/>
      <c r="ALA188" s="4"/>
      <c r="ALB188" s="4"/>
      <c r="ALC188" s="4"/>
      <c r="ALD188" s="4"/>
      <c r="ALE188" s="4"/>
      <c r="ALF188" s="4"/>
      <c r="ALG188" s="4"/>
      <c r="ALH188" s="4"/>
      <c r="ALI188" s="4"/>
      <c r="ALJ188" s="4"/>
      <c r="ALK188" s="4"/>
      <c r="ALL188" s="4"/>
      <c r="ALM188" s="4"/>
      <c r="ALN188" s="4"/>
      <c r="ALO188" s="4"/>
      <c r="ALP188" s="4"/>
      <c r="ALQ188" s="4"/>
      <c r="ALR188" s="4"/>
      <c r="ALS188" s="4"/>
      <c r="ALT188" s="4"/>
      <c r="ALU188" s="4"/>
      <c r="ALV188" s="4"/>
      <c r="ALW188" s="4"/>
      <c r="ALX188" s="4"/>
      <c r="ALY188" s="4"/>
      <c r="ALZ188" s="4"/>
      <c r="AMA188" s="4"/>
      <c r="AMB188" s="4"/>
      <c r="AMC188" s="4"/>
      <c r="AMD188" s="4"/>
      <c r="AME188" s="4"/>
      <c r="AMF188" s="4"/>
      <c r="AMG188" s="4"/>
    </row>
    <row r="189" spans="32:1021" x14ac:dyDescent="0.3"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BF189" s="3"/>
      <c r="BG189" s="3"/>
      <c r="BH189" s="3"/>
      <c r="BI189" s="3"/>
      <c r="BJ189" s="3"/>
      <c r="BK189" s="3"/>
      <c r="BL189" s="3"/>
      <c r="BM189" s="3"/>
      <c r="BN189" s="3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</row>
    <row r="190" spans="32:1021" x14ac:dyDescent="0.3"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BF190" s="3"/>
      <c r="BG190" s="3"/>
      <c r="BH190" s="3"/>
      <c r="BI190" s="3"/>
      <c r="BJ190" s="3"/>
      <c r="BK190" s="3"/>
      <c r="BL190" s="3"/>
      <c r="BM190" s="3"/>
      <c r="BN190" s="3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  <c r="AME190" s="4"/>
      <c r="AMF190" s="4"/>
      <c r="AMG190" s="4"/>
    </row>
    <row r="191" spans="32:1021" x14ac:dyDescent="0.3"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BF191" s="3"/>
      <c r="BG191" s="3"/>
      <c r="BH191" s="3"/>
      <c r="BI191" s="3"/>
      <c r="BJ191" s="3"/>
      <c r="BK191" s="3"/>
      <c r="BL191" s="3"/>
      <c r="BM191" s="3"/>
      <c r="BN191" s="3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  <c r="AME191" s="4"/>
      <c r="AMF191" s="4"/>
      <c r="AMG191" s="4"/>
    </row>
    <row r="192" spans="32:1021" x14ac:dyDescent="0.3"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BF192" s="3"/>
      <c r="BG192" s="3"/>
      <c r="BH192" s="3"/>
      <c r="BI192" s="3"/>
      <c r="BJ192" s="3"/>
      <c r="BK192" s="3"/>
      <c r="BL192" s="3"/>
      <c r="BM192" s="3"/>
      <c r="BN192" s="3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  <c r="AME192" s="4"/>
      <c r="AMF192" s="4"/>
      <c r="AMG192" s="4"/>
    </row>
    <row r="193" spans="32:1021" x14ac:dyDescent="0.3"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BF193" s="3"/>
      <c r="BG193" s="3"/>
      <c r="BH193" s="3"/>
      <c r="BI193" s="3"/>
      <c r="BJ193" s="3"/>
      <c r="BK193" s="3"/>
      <c r="BL193" s="3"/>
      <c r="BM193" s="3"/>
      <c r="BN193" s="3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  <c r="AME193" s="4"/>
      <c r="AMF193" s="4"/>
      <c r="AMG193" s="4"/>
    </row>
    <row r="194" spans="32:1021" x14ac:dyDescent="0.3"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BF194" s="3"/>
      <c r="BG194" s="3"/>
      <c r="BH194" s="3"/>
      <c r="BI194" s="3"/>
      <c r="BJ194" s="3"/>
      <c r="BK194" s="3"/>
      <c r="BL194" s="3"/>
      <c r="BM194" s="3"/>
      <c r="BN194" s="3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  <c r="AME194" s="4"/>
      <c r="AMF194" s="4"/>
      <c r="AMG194" s="4"/>
    </row>
    <row r="195" spans="32:1021" x14ac:dyDescent="0.3"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BF195" s="3"/>
      <c r="BG195" s="3"/>
      <c r="BH195" s="3"/>
      <c r="BI195" s="3"/>
      <c r="BJ195" s="3"/>
      <c r="BK195" s="3"/>
      <c r="BL195" s="3"/>
      <c r="BM195" s="3"/>
      <c r="BN195" s="3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</row>
    <row r="196" spans="32:1021" x14ac:dyDescent="0.3"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BF196" s="3"/>
      <c r="BG196" s="3"/>
      <c r="BH196" s="3"/>
      <c r="BI196" s="3"/>
      <c r="BJ196" s="3"/>
      <c r="BK196" s="3"/>
      <c r="BL196" s="3"/>
      <c r="BM196" s="3"/>
      <c r="BN196" s="3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</row>
    <row r="197" spans="32:1021" x14ac:dyDescent="0.3"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BF197" s="3"/>
      <c r="BG197" s="3"/>
      <c r="BH197" s="3"/>
      <c r="BI197" s="3"/>
      <c r="BJ197" s="3"/>
      <c r="BK197" s="3"/>
      <c r="BL197" s="3"/>
      <c r="BM197" s="3"/>
      <c r="BN197" s="3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  <c r="AME197" s="4"/>
      <c r="AMF197" s="4"/>
      <c r="AMG197" s="4"/>
    </row>
    <row r="198" spans="32:1021" x14ac:dyDescent="0.3"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BF198" s="3"/>
      <c r="BG198" s="3"/>
      <c r="BH198" s="3"/>
      <c r="BI198" s="3"/>
      <c r="BJ198" s="3"/>
      <c r="BK198" s="3"/>
      <c r="BL198" s="3"/>
      <c r="BM198" s="3"/>
      <c r="BN198" s="3"/>
      <c r="AIJ198" s="4"/>
      <c r="AIK198" s="4"/>
      <c r="AIL198" s="4"/>
      <c r="AIM198" s="4"/>
      <c r="AIN198" s="4"/>
      <c r="AIO198" s="4"/>
      <c r="AIP198" s="4"/>
      <c r="AIQ198" s="4"/>
      <c r="AIR198" s="4"/>
      <c r="AIS198" s="4"/>
      <c r="AIT198" s="4"/>
      <c r="AIU198" s="4"/>
      <c r="AIV198" s="4"/>
      <c r="AIW198" s="4"/>
      <c r="AIX198" s="4"/>
      <c r="AIY198" s="4"/>
      <c r="AIZ198" s="4"/>
      <c r="AJA198" s="4"/>
      <c r="AJB198" s="4"/>
      <c r="AJC198" s="4"/>
      <c r="AJD198" s="4"/>
      <c r="AJE198" s="4"/>
      <c r="AJF198" s="4"/>
      <c r="AJG198" s="4"/>
      <c r="AJH198" s="4"/>
      <c r="AJI198" s="4"/>
      <c r="AJJ198" s="4"/>
      <c r="AJK198" s="4"/>
      <c r="AJL198" s="4"/>
      <c r="AJM198" s="4"/>
      <c r="AJN198" s="4"/>
      <c r="AJO198" s="4"/>
      <c r="AJP198" s="4"/>
      <c r="AJQ198" s="4"/>
      <c r="AJR198" s="4"/>
      <c r="AJS198" s="4"/>
      <c r="AJT198" s="4"/>
      <c r="AJU198" s="4"/>
      <c r="AJV198" s="4"/>
      <c r="AJW198" s="4"/>
      <c r="AJX198" s="4"/>
      <c r="AJY198" s="4"/>
      <c r="AJZ198" s="4"/>
      <c r="AKA198" s="4"/>
      <c r="AKB198" s="4"/>
      <c r="AKC198" s="4"/>
      <c r="AKD198" s="4"/>
      <c r="AKE198" s="4"/>
      <c r="AKF198" s="4"/>
      <c r="AKG198" s="4"/>
      <c r="AKH198" s="4"/>
      <c r="AKI198" s="4"/>
      <c r="AKJ198" s="4"/>
      <c r="AKK198" s="4"/>
      <c r="AKL198" s="4"/>
      <c r="AKM198" s="4"/>
      <c r="AKN198" s="4"/>
      <c r="AKO198" s="4"/>
      <c r="AKP198" s="4"/>
      <c r="AKQ198" s="4"/>
      <c r="AKR198" s="4"/>
      <c r="AKS198" s="4"/>
      <c r="AKT198" s="4"/>
      <c r="AKU198" s="4"/>
      <c r="AKV198" s="4"/>
      <c r="AKW198" s="4"/>
      <c r="AKX198" s="4"/>
      <c r="AKY198" s="4"/>
      <c r="AKZ198" s="4"/>
      <c r="ALA198" s="4"/>
      <c r="ALB198" s="4"/>
      <c r="ALC198" s="4"/>
      <c r="ALD198" s="4"/>
      <c r="ALE198" s="4"/>
      <c r="ALF198" s="4"/>
      <c r="ALG198" s="4"/>
      <c r="ALH198" s="4"/>
      <c r="ALI198" s="4"/>
      <c r="ALJ198" s="4"/>
      <c r="ALK198" s="4"/>
      <c r="ALL198" s="4"/>
      <c r="ALM198" s="4"/>
      <c r="ALN198" s="4"/>
      <c r="ALO198" s="4"/>
      <c r="ALP198" s="4"/>
      <c r="ALQ198" s="4"/>
      <c r="ALR198" s="4"/>
      <c r="ALS198" s="4"/>
      <c r="ALT198" s="4"/>
      <c r="ALU198" s="4"/>
      <c r="ALV198" s="4"/>
      <c r="ALW198" s="4"/>
      <c r="ALX198" s="4"/>
      <c r="ALY198" s="4"/>
      <c r="ALZ198" s="4"/>
      <c r="AMA198" s="4"/>
      <c r="AMB198" s="4"/>
      <c r="AMC198" s="4"/>
      <c r="AMD198" s="4"/>
      <c r="AME198" s="4"/>
      <c r="AMF198" s="4"/>
      <c r="AMG198" s="4"/>
    </row>
    <row r="199" spans="32:1021" x14ac:dyDescent="0.3"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BF199" s="3"/>
      <c r="BG199" s="3"/>
      <c r="BH199" s="3"/>
      <c r="BI199" s="3"/>
      <c r="BJ199" s="3"/>
      <c r="BK199" s="3"/>
      <c r="BL199" s="3"/>
      <c r="BM199" s="3"/>
      <c r="BN199" s="3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</row>
    <row r="200" spans="32:1021" x14ac:dyDescent="0.3"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BF200" s="3"/>
      <c r="BG200" s="3"/>
      <c r="BH200" s="3"/>
      <c r="BI200" s="3"/>
      <c r="BJ200" s="3"/>
      <c r="BK200" s="3"/>
      <c r="BL200" s="3"/>
      <c r="BM200" s="3"/>
      <c r="BN200" s="3"/>
      <c r="AIJ200" s="4"/>
      <c r="AIK200" s="4"/>
      <c r="AIL200" s="4"/>
      <c r="AIM200" s="4"/>
      <c r="AIN200" s="4"/>
      <c r="AIO200" s="4"/>
      <c r="AIP200" s="4"/>
      <c r="AIQ200" s="4"/>
      <c r="AIR200" s="4"/>
      <c r="AIS200" s="4"/>
      <c r="AIT200" s="4"/>
      <c r="AIU200" s="4"/>
      <c r="AIV200" s="4"/>
      <c r="AIW200" s="4"/>
      <c r="AIX200" s="4"/>
      <c r="AIY200" s="4"/>
      <c r="AIZ200" s="4"/>
      <c r="AJA200" s="4"/>
      <c r="AJB200" s="4"/>
      <c r="AJC200" s="4"/>
      <c r="AJD200" s="4"/>
      <c r="AJE200" s="4"/>
      <c r="AJF200" s="4"/>
      <c r="AJG200" s="4"/>
      <c r="AJH200" s="4"/>
      <c r="AJI200" s="4"/>
      <c r="AJJ200" s="4"/>
      <c r="AJK200" s="4"/>
      <c r="AJL200" s="4"/>
      <c r="AJM200" s="4"/>
      <c r="AJN200" s="4"/>
      <c r="AJO200" s="4"/>
      <c r="AJP200" s="4"/>
      <c r="AJQ200" s="4"/>
      <c r="AJR200" s="4"/>
      <c r="AJS200" s="4"/>
      <c r="AJT200" s="4"/>
      <c r="AJU200" s="4"/>
      <c r="AJV200" s="4"/>
      <c r="AJW200" s="4"/>
      <c r="AJX200" s="4"/>
      <c r="AJY200" s="4"/>
      <c r="AJZ200" s="4"/>
      <c r="AKA200" s="4"/>
      <c r="AKB200" s="4"/>
      <c r="AKC200" s="4"/>
      <c r="AKD200" s="4"/>
      <c r="AKE200" s="4"/>
      <c r="AKF200" s="4"/>
      <c r="AKG200" s="4"/>
      <c r="AKH200" s="4"/>
      <c r="AKI200" s="4"/>
      <c r="AKJ200" s="4"/>
      <c r="AKK200" s="4"/>
      <c r="AKL200" s="4"/>
      <c r="AKM200" s="4"/>
      <c r="AKN200" s="4"/>
      <c r="AKO200" s="4"/>
      <c r="AKP200" s="4"/>
      <c r="AKQ200" s="4"/>
      <c r="AKR200" s="4"/>
      <c r="AKS200" s="4"/>
      <c r="AKT200" s="4"/>
      <c r="AKU200" s="4"/>
      <c r="AKV200" s="4"/>
      <c r="AKW200" s="4"/>
      <c r="AKX200" s="4"/>
      <c r="AKY200" s="4"/>
      <c r="AKZ200" s="4"/>
      <c r="ALA200" s="4"/>
      <c r="ALB200" s="4"/>
      <c r="ALC200" s="4"/>
      <c r="ALD200" s="4"/>
      <c r="ALE200" s="4"/>
      <c r="ALF200" s="4"/>
      <c r="ALG200" s="4"/>
      <c r="ALH200" s="4"/>
      <c r="ALI200" s="4"/>
      <c r="ALJ200" s="4"/>
      <c r="ALK200" s="4"/>
      <c r="ALL200" s="4"/>
      <c r="ALM200" s="4"/>
      <c r="ALN200" s="4"/>
      <c r="ALO200" s="4"/>
      <c r="ALP200" s="4"/>
      <c r="ALQ200" s="4"/>
      <c r="ALR200" s="4"/>
      <c r="ALS200" s="4"/>
      <c r="ALT200" s="4"/>
      <c r="ALU200" s="4"/>
      <c r="ALV200" s="4"/>
      <c r="ALW200" s="4"/>
      <c r="ALX200" s="4"/>
      <c r="ALY200" s="4"/>
      <c r="ALZ200" s="4"/>
      <c r="AMA200" s="4"/>
      <c r="AMB200" s="4"/>
      <c r="AMC200" s="4"/>
      <c r="AMD200" s="4"/>
      <c r="AME200" s="4"/>
      <c r="AMF200" s="4"/>
      <c r="AMG200" s="4"/>
    </row>
    <row r="201" spans="32:1021" x14ac:dyDescent="0.3"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BF201" s="3"/>
      <c r="BG201" s="3"/>
      <c r="BH201" s="3"/>
      <c r="BI201" s="3"/>
      <c r="BJ201" s="3"/>
      <c r="BK201" s="3"/>
      <c r="BL201" s="3"/>
      <c r="BM201" s="3"/>
      <c r="BN201" s="3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</row>
    <row r="202" spans="32:1021" x14ac:dyDescent="0.3"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BF202" s="3"/>
      <c r="BG202" s="3"/>
      <c r="BH202" s="3"/>
      <c r="BI202" s="3"/>
      <c r="BJ202" s="3"/>
      <c r="BK202" s="3"/>
      <c r="BL202" s="3"/>
      <c r="BM202" s="3"/>
      <c r="BN202" s="3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</row>
    <row r="203" spans="32:1021" x14ac:dyDescent="0.3"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BF203" s="3"/>
      <c r="BG203" s="3"/>
      <c r="BH203" s="3"/>
      <c r="BI203" s="3"/>
      <c r="BJ203" s="3"/>
      <c r="BK203" s="3"/>
      <c r="BL203" s="3"/>
      <c r="BM203" s="3"/>
      <c r="BN203" s="3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</row>
    <row r="204" spans="32:1021" x14ac:dyDescent="0.3"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BF204" s="3"/>
      <c r="BG204" s="3"/>
      <c r="BH204" s="3"/>
      <c r="BI204" s="3"/>
      <c r="BJ204" s="3"/>
      <c r="BK204" s="3"/>
      <c r="BL204" s="3"/>
      <c r="BM204" s="3"/>
      <c r="BN204" s="3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  <c r="AME204" s="4"/>
      <c r="AMF204" s="4"/>
      <c r="AMG204" s="4"/>
    </row>
  </sheetData>
  <sheetProtection algorithmName="SHA-512" hashValue="hONV4h/WbSb3m8CzT2IQTz+IimklCp87FCFFr3rKcv96HplaswdqCsJy1+6N8iIokVLPUGQTRX/6oXq0J/MpPQ==" saltValue="c94R1fIeWeXDalzK0R9wrw==" spinCount="100000" sheet="1" objects="1" selectLockedCells="1"/>
  <dataConsolidate/>
  <mergeCells count="34">
    <mergeCell ref="A66:A70"/>
    <mergeCell ref="A54:A60"/>
    <mergeCell ref="B2:C2"/>
    <mergeCell ref="E78:J78"/>
    <mergeCell ref="A62:A64"/>
    <mergeCell ref="H34:J34"/>
    <mergeCell ref="H33:J33"/>
    <mergeCell ref="H35:J35"/>
    <mergeCell ref="H36:J36"/>
    <mergeCell ref="H37:J37"/>
    <mergeCell ref="A44:A52"/>
    <mergeCell ref="E55:K55"/>
    <mergeCell ref="A5:B5"/>
    <mergeCell ref="A6:B6"/>
    <mergeCell ref="B33:B34"/>
    <mergeCell ref="E44:E52"/>
    <mergeCell ref="A88:A90"/>
    <mergeCell ref="A84:A86"/>
    <mergeCell ref="A80:A82"/>
    <mergeCell ref="A72:A78"/>
    <mergeCell ref="E74:K75"/>
    <mergeCell ref="E76:J76"/>
    <mergeCell ref="E77:J77"/>
    <mergeCell ref="E79:J80"/>
    <mergeCell ref="E81:J82"/>
    <mergeCell ref="K81:K82"/>
    <mergeCell ref="E83:J83"/>
    <mergeCell ref="K79:K80"/>
    <mergeCell ref="F84:K85"/>
    <mergeCell ref="D8:K9"/>
    <mergeCell ref="D41:K41"/>
    <mergeCell ref="H31:J32"/>
    <mergeCell ref="C5:E5"/>
    <mergeCell ref="C33:C34"/>
  </mergeCells>
  <phoneticPr fontId="12" type="noConversion"/>
  <conditionalFormatting sqref="C64">
    <cfRule type="expression" dxfId="1" priority="10">
      <formula>AND($B$64="Couverture")</formula>
    </cfRule>
  </conditionalFormatting>
  <conditionalFormatting sqref="F38 C39:D39">
    <cfRule type="expression" dxfId="0" priority="12">
      <formula>OR($F$38&lt;1,$F$38&gt;1)</formula>
    </cfRule>
  </conditionalFormatting>
  <dataValidations count="25">
    <dataValidation errorStyle="warning" allowBlank="1" showInputMessage="1" showErrorMessage="1" sqref="E79 K79 F33:F37"/>
    <dataValidation type="list" allowBlank="1" showInputMessage="1" showErrorMessage="1" sqref="C62">
      <formula1>$AA$44:$AA$48</formula1>
    </dataValidation>
    <dataValidation type="list" allowBlank="1" showInputMessage="1" showErrorMessage="1" sqref="C78">
      <formula1>$AA$41:$AA$42</formula1>
    </dataValidation>
    <dataValidation type="list" operator="greaterThan" allowBlank="1" showInputMessage="1" showErrorMessage="1" sqref="F64">
      <formula1>Z48:Z49</formula1>
    </dataValidation>
    <dataValidation type="list" allowBlank="1" showInputMessage="1" showErrorMessage="1" sqref="C82">
      <formula1>$AA$60:$AA$62</formula1>
    </dataValidation>
    <dataValidation type="list" allowBlank="1" showInputMessage="1" showErrorMessage="1" sqref="C80">
      <formula1>$AA$56:$AA$57</formula1>
    </dataValidation>
    <dataValidation type="list" allowBlank="1" showInputMessage="1" showErrorMessage="1" sqref="C66">
      <formula1>$AA$64:$AA$66</formula1>
    </dataValidation>
    <dataValidation type="list" allowBlank="1" showInputMessage="1" showErrorMessage="1" sqref="C68">
      <formula1>$AA$72:$AA$73</formula1>
    </dataValidation>
    <dataValidation type="list" allowBlank="1" showInputMessage="1" showErrorMessage="1" sqref="C70 C72">
      <formula1>$AA$84:$AA$85</formula1>
    </dataValidation>
    <dataValidation type="list" allowBlank="1" showInputMessage="1" showErrorMessage="1" sqref="C52">
      <formula1>$AA$87:$AA$88</formula1>
    </dataValidation>
    <dataValidation type="list" allowBlank="1" showInputMessage="1" showErrorMessage="1" sqref="C84 C86">
      <formula1>$AA$75:$AA$81</formula1>
    </dataValidation>
    <dataValidation type="list" allowBlank="1" showInputMessage="1" showErrorMessage="1" sqref="C64">
      <formula1>$AA$38:$AA$39</formula1>
    </dataValidation>
    <dataValidation type="list" allowBlank="1" showInputMessage="1" showErrorMessage="1" sqref="C28">
      <formula1>$AA$16:$AA$17</formula1>
    </dataValidation>
    <dataValidation type="list" allowBlank="1" showInputMessage="1" showErrorMessage="1" sqref="C88 C90">
      <formula1>$AA$51:$AA$54</formula1>
    </dataValidation>
    <dataValidation type="list" allowBlank="1" showInputMessage="1" showErrorMessage="1" sqref="D88 D90">
      <formula1>$AF$71:$AF$72</formula1>
    </dataValidation>
    <dataValidation type="list" allowBlank="1" showInputMessage="1" showErrorMessage="1" sqref="D43:F43 C42">
      <formula1>$AA$5:$AA$7</formula1>
    </dataValidation>
    <dataValidation type="whole" operator="greaterThan" allowBlank="1" showInputMessage="1" showErrorMessage="1" sqref="E63:F63 D24">
      <formula1>0</formula1>
      <formula2>0</formula2>
    </dataValidation>
    <dataValidation type="list" operator="greaterThan" allowBlank="1" showInputMessage="1" showErrorMessage="1" sqref="D25 E64">
      <formula1>#REF!</formula1>
    </dataValidation>
    <dataValidation errorStyle="warning" allowBlank="1" showInputMessage="1" showErrorMessage="1" error="Attention la surface de la parcelle semble inférieure à celle de l'emprise au sol du bâtiment." sqref="C22:C23"/>
    <dataValidation type="list" operator="greaterThan" allowBlank="1" showInputMessage="1" showErrorMessage="1" sqref="C25:C26 D26 E65:F65">
      <formula1>$AA$18:$AA$19</formula1>
    </dataValidation>
    <dataValidation type="list" allowBlank="1" showInputMessage="1" showErrorMessage="1" sqref="C76 C74">
      <formula1>$AA$33:$AA$35</formula1>
    </dataValidation>
    <dataValidation type="list" allowBlank="1" showInputMessage="1" showErrorMessage="1" sqref="C60 C56 C54 C58">
      <formula1>$AA$28:$AA$31</formula1>
    </dataValidation>
    <dataValidation type="list" allowBlank="1" showInputMessage="1" showErrorMessage="1" sqref="C50 C46 C44 C48">
      <formula1>$AA$22:$AA$26</formula1>
    </dataValidation>
    <dataValidation type="list" allowBlank="1" showInputMessage="1" showErrorMessage="1" sqref="C27">
      <formula1>$AA$9:$AA$12</formula1>
    </dataValidation>
    <dataValidation type="list" allowBlank="1" showInputMessage="1" showErrorMessage="1" sqref="C18">
      <formula1>$AA$1:$AA$2</formula1>
      <formula2>0</formula2>
    </dataValidation>
  </dataValidations>
  <hyperlinks>
    <hyperlink ref="AA31" r:id="rId1"/>
    <hyperlink ref="C3" r:id="rId2" display="http://ambition-bois.fr/"/>
    <hyperlink ref="E44:E52" r:id="rId3" display="Pour plus de précisions sur les choix constructifs, allez sur la site AMBITION BOIS"/>
  </hyperlinks>
  <pageMargins left="0.35433070866141736" right="0.39370078740157483" top="0.19685039370078741" bottom="0.19685039370078741" header="0.31496062992125984" footer="0.31496062992125984"/>
  <pageSetup paperSize="9" scale="50" firstPageNumber="0" orientation="portrait" horizontalDpi="300" verticalDpi="300" r:id="rId4"/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errorStyle="warning" operator="greaterThan" allowBlank="1" showErrorMessage="1" error="Attention le nombre de niveaux est trop faible, l'emprise au sol du bâtiment est donc supérieure à la surface de la parcelle.">
          <x14:formula1>
            <xm:f>'Feuille de calcul'!X2&gt;C20</xm:f>
          </x14:formula1>
          <xm:sqref>C24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"/>
  <sheetViews>
    <sheetView view="pageBreakPreview" topLeftCell="D4" zoomScale="70" zoomScaleNormal="70" zoomScaleSheetLayoutView="70" workbookViewId="0">
      <selection activeCell="G7" sqref="G7"/>
    </sheetView>
  </sheetViews>
  <sheetFormatPr baseColWidth="10" defaultColWidth="9.1796875" defaultRowHeight="14.5" x14ac:dyDescent="0.35"/>
  <cols>
    <col min="1" max="1" width="28" style="166" customWidth="1"/>
    <col min="2" max="2" width="27.7265625" style="166" customWidth="1"/>
    <col min="3" max="3" width="82.7265625" style="166" customWidth="1"/>
    <col min="4" max="4" width="44.26953125" style="166" customWidth="1"/>
    <col min="5" max="5" width="10.453125" style="166" customWidth="1"/>
    <col min="6" max="6" width="14.7265625" style="166" customWidth="1"/>
    <col min="7" max="7" width="16.453125" style="166" customWidth="1"/>
    <col min="8" max="8" width="14.453125" style="166" customWidth="1"/>
    <col min="9" max="9" width="14.7265625" style="166" customWidth="1"/>
    <col min="10" max="10" width="10.453125" style="166" customWidth="1"/>
    <col min="11" max="11" width="5.6328125" style="166" hidden="1" customWidth="1"/>
    <col min="12" max="15" width="11.26953125" style="166" customWidth="1"/>
    <col min="16" max="16" width="6.1796875" style="166" hidden="1" customWidth="1"/>
    <col min="17" max="17" width="34.1796875" style="166" customWidth="1"/>
    <col min="18" max="18" width="18.26953125" style="166" customWidth="1"/>
    <col min="19" max="19" width="18.54296875" style="166" customWidth="1"/>
    <col min="20" max="20" width="22.81640625" style="166" customWidth="1"/>
    <col min="21" max="21" width="23.453125" style="166" customWidth="1"/>
    <col min="22" max="22" width="21.453125" style="166" customWidth="1"/>
    <col min="23" max="23" width="10.453125" style="166" customWidth="1"/>
    <col min="24" max="24" width="15.1796875" style="167" customWidth="1"/>
    <col min="25" max="25" width="19.81640625" style="167" customWidth="1"/>
    <col min="26" max="26" width="35.26953125" style="166" customWidth="1"/>
    <col min="27" max="28" width="10.453125" style="166" customWidth="1"/>
    <col min="29" max="29" width="24.26953125" style="166" customWidth="1"/>
    <col min="30" max="30" width="10.453125" style="166" customWidth="1"/>
    <col min="31" max="31" width="17" style="166" customWidth="1"/>
    <col min="32" max="32" width="20" style="166" customWidth="1"/>
    <col min="33" max="1035" width="10.453125" style="166" customWidth="1"/>
    <col min="1036" max="16384" width="9.1796875" style="166"/>
  </cols>
  <sheetData>
    <row r="1" spans="1:33" ht="16.5" customHeight="1" thickTop="1" x14ac:dyDescent="0.35">
      <c r="A1" s="555" t="s">
        <v>46</v>
      </c>
      <c r="B1" s="555"/>
      <c r="C1" s="555"/>
      <c r="D1" s="555"/>
      <c r="E1" s="555"/>
      <c r="F1" s="555"/>
      <c r="G1" s="555"/>
      <c r="H1" s="555"/>
      <c r="I1" s="555"/>
      <c r="J1" s="555"/>
      <c r="K1" s="165"/>
      <c r="L1" s="165"/>
      <c r="M1" s="165"/>
      <c r="N1" s="165"/>
      <c r="O1" s="165"/>
      <c r="P1" s="165"/>
      <c r="Q1" s="165"/>
      <c r="R1" s="165"/>
      <c r="S1" s="165"/>
      <c r="T1" s="165"/>
    </row>
    <row r="2" spans="1:33" ht="16.5" customHeight="1" thickBot="1" x14ac:dyDescent="0.4">
      <c r="A2" s="556" t="s">
        <v>47</v>
      </c>
      <c r="B2" s="556"/>
      <c r="C2" s="556"/>
      <c r="D2" s="556"/>
      <c r="E2" s="556"/>
      <c r="F2" s="556"/>
      <c r="G2" s="556"/>
      <c r="H2" s="556"/>
      <c r="I2" s="556"/>
      <c r="J2" s="556"/>
      <c r="K2" s="1"/>
      <c r="L2" s="1"/>
      <c r="M2" s="1"/>
      <c r="N2" s="1"/>
      <c r="O2" s="1"/>
      <c r="P2" s="1"/>
      <c r="Q2" s="1"/>
      <c r="R2" s="1"/>
      <c r="S2" s="1"/>
      <c r="T2" s="1"/>
    </row>
    <row r="3" spans="1:33" ht="16.5" customHeight="1" thickTop="1" thickBot="1" x14ac:dyDescent="0.4">
      <c r="A3" s="557" t="s">
        <v>48</v>
      </c>
      <c r="B3" s="558" t="s">
        <v>49</v>
      </c>
      <c r="C3" s="558" t="s">
        <v>50</v>
      </c>
      <c r="D3" s="559" t="s">
        <v>51</v>
      </c>
      <c r="E3" s="559"/>
      <c r="F3" s="559" t="s">
        <v>52</v>
      </c>
      <c r="G3" s="559" t="s">
        <v>53</v>
      </c>
      <c r="H3" s="559" t="s">
        <v>54</v>
      </c>
      <c r="I3" s="559"/>
      <c r="J3" s="559" t="s">
        <v>55</v>
      </c>
      <c r="K3" s="476"/>
      <c r="L3" s="559" t="s">
        <v>232</v>
      </c>
      <c r="M3" s="565" t="s">
        <v>292</v>
      </c>
      <c r="N3" s="565"/>
      <c r="O3" s="565" t="s">
        <v>55</v>
      </c>
      <c r="P3" s="477"/>
      <c r="Q3" s="559" t="s">
        <v>322</v>
      </c>
      <c r="R3" s="559" t="s">
        <v>323</v>
      </c>
      <c r="S3" s="559" t="s">
        <v>53</v>
      </c>
      <c r="T3" s="559" t="s">
        <v>324</v>
      </c>
      <c r="Z3" s="168" t="s">
        <v>208</v>
      </c>
    </row>
    <row r="4" spans="1:33" ht="15" customHeight="1" thickTop="1" thickBot="1" x14ac:dyDescent="0.4">
      <c r="A4" s="557"/>
      <c r="B4" s="558"/>
      <c r="C4" s="558"/>
      <c r="D4" s="559"/>
      <c r="E4" s="559"/>
      <c r="F4" s="559"/>
      <c r="G4" s="559"/>
      <c r="H4" s="559"/>
      <c r="I4" s="559"/>
      <c r="J4" s="559"/>
      <c r="K4" s="476"/>
      <c r="L4" s="559"/>
      <c r="M4" s="565"/>
      <c r="N4" s="565"/>
      <c r="O4" s="565"/>
      <c r="P4" s="477"/>
      <c r="Q4" s="559"/>
      <c r="R4" s="559"/>
      <c r="S4" s="559"/>
      <c r="T4" s="559"/>
      <c r="V4" s="560" t="s">
        <v>56</v>
      </c>
      <c r="W4" s="560"/>
      <c r="X4" s="560"/>
      <c r="Y4" s="560"/>
      <c r="Z4" s="169"/>
      <c r="AA4" s="169"/>
      <c r="AC4" s="561" t="s">
        <v>57</v>
      </c>
      <c r="AD4" s="561"/>
      <c r="AE4" s="561"/>
      <c r="AF4" s="560"/>
    </row>
    <row r="5" spans="1:33" ht="15" customHeight="1" thickTop="1" thickBot="1" x14ac:dyDescent="0.4">
      <c r="A5" s="557"/>
      <c r="B5" s="558"/>
      <c r="C5" s="558"/>
      <c r="D5" s="559"/>
      <c r="E5" s="559"/>
      <c r="F5" s="559"/>
      <c r="G5" s="559"/>
      <c r="H5" s="559"/>
      <c r="I5" s="559"/>
      <c r="J5" s="559"/>
      <c r="K5" s="476"/>
      <c r="L5" s="559"/>
      <c r="M5" s="565"/>
      <c r="N5" s="565"/>
      <c r="O5" s="565"/>
      <c r="P5" s="477"/>
      <c r="Q5" s="559"/>
      <c r="R5" s="559"/>
      <c r="S5" s="559"/>
      <c r="T5" s="559"/>
      <c r="V5" s="560"/>
      <c r="W5" s="560"/>
      <c r="X5" s="560"/>
      <c r="Y5" s="560"/>
      <c r="Z5" s="169"/>
      <c r="AA5" s="169"/>
      <c r="AC5" s="561"/>
      <c r="AD5" s="561"/>
      <c r="AE5" s="561"/>
      <c r="AF5" s="560"/>
    </row>
    <row r="6" spans="1:33" ht="15.5" thickTop="1" thickBot="1" x14ac:dyDescent="0.4">
      <c r="A6" s="557"/>
      <c r="B6" s="558"/>
      <c r="C6" s="558"/>
      <c r="D6" s="559"/>
      <c r="E6" s="559"/>
      <c r="F6" s="559"/>
      <c r="G6" s="559"/>
      <c r="H6" s="559"/>
      <c r="I6" s="559"/>
      <c r="J6" s="559"/>
      <c r="K6" s="476"/>
      <c r="L6" s="559"/>
      <c r="M6" s="565"/>
      <c r="N6" s="565"/>
      <c r="O6" s="565"/>
      <c r="P6" s="477"/>
      <c r="Q6" s="559"/>
      <c r="R6" s="559"/>
      <c r="S6" s="559"/>
      <c r="T6" s="559"/>
      <c r="V6" s="562"/>
      <c r="W6" s="562"/>
      <c r="X6" s="170" t="s">
        <v>4</v>
      </c>
      <c r="Y6" s="171" t="s">
        <v>58</v>
      </c>
      <c r="AC6" s="562"/>
      <c r="AD6" s="562"/>
      <c r="AE6" s="172" t="s">
        <v>4</v>
      </c>
      <c r="AF6" s="173" t="s">
        <v>58</v>
      </c>
    </row>
    <row r="7" spans="1:33" ht="36.75" customHeight="1" thickTop="1" thickBot="1" x14ac:dyDescent="0.4">
      <c r="A7" s="174" t="s">
        <v>59</v>
      </c>
      <c r="B7" s="175" t="s">
        <v>60</v>
      </c>
      <c r="C7" s="175" t="s">
        <v>61</v>
      </c>
      <c r="D7" s="174" t="s">
        <v>62</v>
      </c>
      <c r="E7" s="176" t="s">
        <v>8</v>
      </c>
      <c r="F7" s="177">
        <v>10</v>
      </c>
      <c r="G7" s="393"/>
      <c r="H7" s="178">
        <f>IF(Saisie!C18=Saisie!AA1,IF(OR(Saisie!C74=Saisie!AA34,Saisie!C74=Saisie!AA35),IF(OR(Saisie!C76=Saisie!AA34,Saisie!C76=Saisie!AA35),'Feuille de calcul'!X12:X12+(Saisie!C20-X7)*'Feuille de calcul'!AE7:AE7+'Feuille de calcul'!X11:X11,(Saisie!C20-X7)*'Feuille de calcul'!AE7:AE7+'Feuille de calcul'!X11:X11),IF(OR(Saisie!C76=Saisie!AA34,Saisie!C76=Saisie!AA35),'Feuille de calcul'!X12:X12+(Saisie!C20-X7)*'Feuille de calcul'!AE7:AE7,(Saisie!C20-X7)*'Feuille de calcul'!AE7:AE7)),IF(Saisie!C18=Saisie!AA2,(Saisie!C20-Y7)*'Feuille de calcul'!AF7:AF7,0))</f>
        <v>-47.142857142857153</v>
      </c>
      <c r="I7" s="179" t="s">
        <v>8</v>
      </c>
      <c r="J7" s="180">
        <f>IF(H7="",0,IF(G7="",F7*H7,H7*G7))</f>
        <v>-471.42857142857156</v>
      </c>
      <c r="K7" s="492">
        <f>IF(M7=0,1,0)</f>
        <v>1</v>
      </c>
      <c r="L7" s="181">
        <f>IF($I$46=0,0,J7/$I$46)</f>
        <v>-8.2295908458961137E-3</v>
      </c>
      <c r="M7" s="414"/>
      <c r="N7" s="182" t="s">
        <v>8</v>
      </c>
      <c r="O7" s="425">
        <f>IF(M7="",0,IF(G7="",F7*M7,M7*G7))</f>
        <v>0</v>
      </c>
      <c r="P7" s="491">
        <f>IF(O7=0,0,1)</f>
        <v>0</v>
      </c>
      <c r="Q7" s="441" t="s">
        <v>325</v>
      </c>
      <c r="R7" s="442">
        <v>20.7</v>
      </c>
      <c r="S7" s="451"/>
      <c r="T7" s="444">
        <f>IF(H7="",0,IF(S7="",R7*H7,H7*S7))</f>
        <v>-975.857142857143</v>
      </c>
      <c r="V7" s="183" t="s">
        <v>63</v>
      </c>
      <c r="W7" s="170" t="s">
        <v>8</v>
      </c>
      <c r="X7" s="184">
        <f>IF(AND(Saisie!C25=Saisie!AA18,OR(Saisie!C26=Saisie!AA19,Saisie!C26="")),X8/(X25+1+0.7),IF(AND(Saisie!C25=Saisie!AA18,Saisie!C26=Saisie!AA18),X8/(X25+1+0.7*2),X8/Saisie!C24))</f>
        <v>942.857142857143</v>
      </c>
      <c r="Y7" s="185">
        <f>IF(AND(Saisie!C25=Saisie!AA18,OR(Saisie!C26=Saisie!AA19,Saisie!C26="")),Y8/(Y25+1+0.7),IF(AND(Saisie!C25=Saisie!AA18,Saisie!C26=Saisie!AA18),Y8/(Y25+1+0.7*2),Y8/Saisie!C24))</f>
        <v>942.857142857143</v>
      </c>
      <c r="Z7" s="166" t="s">
        <v>224</v>
      </c>
      <c r="AC7" s="183" t="s">
        <v>64</v>
      </c>
      <c r="AD7" s="170"/>
      <c r="AE7" s="186">
        <v>0.05</v>
      </c>
      <c r="AF7" s="187">
        <v>0.05</v>
      </c>
    </row>
    <row r="8" spans="1:33" ht="44.5" thickTop="1" thickBot="1" x14ac:dyDescent="0.4">
      <c r="A8" s="188" t="s">
        <v>65</v>
      </c>
      <c r="B8" s="189" t="s">
        <v>66</v>
      </c>
      <c r="C8" s="189" t="s">
        <v>67</v>
      </c>
      <c r="D8" s="188" t="s">
        <v>68</v>
      </c>
      <c r="E8" s="190" t="s">
        <v>8</v>
      </c>
      <c r="F8" s="191">
        <v>20</v>
      </c>
      <c r="G8" s="394"/>
      <c r="H8" s="192">
        <f>IF(Saisie!C62=Saisie!AA45,IF(Saisie!C18=Saisie!AA1,X27,IF(Saisie!C18=Saisie!AA2,Y27,0)),0)</f>
        <v>1032.0856340199871</v>
      </c>
      <c r="I8" s="193" t="s">
        <v>8</v>
      </c>
      <c r="J8" s="194">
        <f t="shared" ref="J8:J42" si="0">IF(H8="",0,IF(G8="",F8*H8,H8*G8))</f>
        <v>20641.712680399742</v>
      </c>
      <c r="K8" s="492">
        <f t="shared" ref="K8:K44" si="1">IF(M8=0,1,0)</f>
        <v>1</v>
      </c>
      <c r="L8" s="195">
        <f t="shared" ref="L8:L44" si="2">IF($I$46=0,0,J8/$I$46)</f>
        <v>0.36033634788716595</v>
      </c>
      <c r="M8" s="415"/>
      <c r="N8" s="196" t="s">
        <v>8</v>
      </c>
      <c r="O8" s="426">
        <f t="shared" ref="O8:O44" si="3">IF(M8="",0,IF(G8="",F8*M8,M8*G8))</f>
        <v>0</v>
      </c>
      <c r="P8" s="478">
        <f t="shared" ref="P8:P44" si="4">IF(O8=0,0,1)</f>
        <v>0</v>
      </c>
      <c r="Q8" s="188" t="s">
        <v>329</v>
      </c>
      <c r="R8" s="443">
        <f>836.3*0.04</f>
        <v>33.451999999999998</v>
      </c>
      <c r="S8" s="452"/>
      <c r="T8" s="446">
        <f>IF(H8="",0,IF(S8="",R8*H8,H8*S8))</f>
        <v>34525.328629236603</v>
      </c>
      <c r="V8" s="197" t="s">
        <v>69</v>
      </c>
      <c r="W8" s="170" t="s">
        <v>8</v>
      </c>
      <c r="X8" s="184">
        <f>Saisie!C22*1.1</f>
        <v>6600.0000000000009</v>
      </c>
      <c r="Y8" s="185">
        <f>Saisie!C22*1.1</f>
        <v>6600.0000000000009</v>
      </c>
      <c r="Z8" s="166" t="s">
        <v>204</v>
      </c>
      <c r="AC8" s="183" t="s">
        <v>72</v>
      </c>
      <c r="AD8" s="198"/>
      <c r="AE8" s="184">
        <f>1*Saisie!C33+X20*5</f>
        <v>0</v>
      </c>
      <c r="AF8" s="199" t="s">
        <v>73</v>
      </c>
      <c r="AG8" s="166" t="s">
        <v>205</v>
      </c>
    </row>
    <row r="9" spans="1:33" ht="44.5" thickTop="1" thickBot="1" x14ac:dyDescent="0.4">
      <c r="A9" s="200" t="s">
        <v>65</v>
      </c>
      <c r="B9" s="201" t="s">
        <v>25</v>
      </c>
      <c r="C9" s="201" t="s">
        <v>70</v>
      </c>
      <c r="D9" s="200" t="s">
        <v>68</v>
      </c>
      <c r="E9" s="202" t="s">
        <v>8</v>
      </c>
      <c r="F9" s="203">
        <v>15</v>
      </c>
      <c r="G9" s="395"/>
      <c r="H9" s="204">
        <f>IF(Saisie!C62=Saisie!AA46,IF(Saisie!C18=Saisie!AA1,X27,IF(Saisie!C18=Saisie!AA2,Y27,0)),0)</f>
        <v>0</v>
      </c>
      <c r="I9" s="205" t="s">
        <v>8</v>
      </c>
      <c r="J9" s="206">
        <f t="shared" si="0"/>
        <v>0</v>
      </c>
      <c r="K9" s="492">
        <f t="shared" si="1"/>
        <v>1</v>
      </c>
      <c r="L9" s="207">
        <f t="shared" si="2"/>
        <v>0</v>
      </c>
      <c r="M9" s="416"/>
      <c r="N9" s="208" t="s">
        <v>8</v>
      </c>
      <c r="O9" s="427">
        <f t="shared" si="3"/>
        <v>0</v>
      </c>
      <c r="P9" s="479">
        <f t="shared" si="4"/>
        <v>0</v>
      </c>
      <c r="Q9" s="200" t="s">
        <v>330</v>
      </c>
      <c r="R9" s="445">
        <f>685.8*0.037</f>
        <v>25.374599999999997</v>
      </c>
      <c r="S9" s="453"/>
      <c r="T9" s="447">
        <f>IF(H9="",0,IF(S9="",R9*H9,H9*S9))</f>
        <v>0</v>
      </c>
      <c r="V9" s="209" t="s">
        <v>71</v>
      </c>
      <c r="W9" s="170" t="s">
        <v>8</v>
      </c>
      <c r="X9" s="184">
        <f>Saisie!C22</f>
        <v>6000</v>
      </c>
      <c r="Y9" s="185">
        <f>Saisie!C22</f>
        <v>6000</v>
      </c>
      <c r="AC9" s="183" t="s">
        <v>206</v>
      </c>
      <c r="AD9" s="198"/>
      <c r="AE9" s="184">
        <v>2</v>
      </c>
      <c r="AF9" s="199" t="s">
        <v>73</v>
      </c>
    </row>
    <row r="10" spans="1:33" ht="60" customHeight="1" thickTop="1" thickBot="1" x14ac:dyDescent="0.4">
      <c r="A10" s="200" t="s">
        <v>65</v>
      </c>
      <c r="B10" s="201" t="s">
        <v>74</v>
      </c>
      <c r="C10" s="201" t="s">
        <v>75</v>
      </c>
      <c r="D10" s="200" t="s">
        <v>76</v>
      </c>
      <c r="E10" s="202" t="s">
        <v>8</v>
      </c>
      <c r="F10" s="203">
        <v>15</v>
      </c>
      <c r="G10" s="395"/>
      <c r="H10" s="210">
        <f>IF(Saisie!C44=Saisie!AA23,IF(Saisie!C18=Saisie!AA1,'Feuille de calcul'!X14:X14/Saisie!C24*0.5,IF(Saisie!C18=Saisie!AA2,'Feuille de calcul'!Y14:Y14/Saisie!C24*0.5,0)),0)+IF(Saisie!C46=Saisie!AA23,IF(Saisie!C18=Saisie!AA1,'Feuille de calcul'!X14:X14/Saisie!C24*X25*0.5,IF(Saisie!C18=Saisie!AA2,'Feuille de calcul'!Y14:Y14/Saisie!C24*Y25*0.5,0)),0)+IF(Saisie!C48=Saisie!AA23,IF(Saisie!C18=Saisie!AA1,'Feuille de calcul'!X14:X14/Saisie!C24*0.5*0.7,IF(Saisie!C18=Saisie!AA2,'Feuille de calcul'!Y14:Y14/Saisie!C24*0.5*0.7,0)),0)+IF(Saisie!C50=Saisie!AA23,IF(Saisie!C18=Saisie!AA1,'Feuille de calcul'!X14:X14/Saisie!C24*0.7,IF(Saisie!C18=Saisie!AA2,'Feuille de calcul'!Y14:Y14/Saisie!C24*0.7,0)),0)+IF(Saisie!C44=Saisie!AA24,IF(Saisie!C18=Saisie!AA1,'Feuille de calcul'!X14:X14/Saisie!C24,IF(Saisie!C18=Saisie!AA2,'Feuille de calcul'!Y14:Y14/Saisie!C24*0.5,0)),0)+IF(Saisie!C46=Saisie!AA24,IF(Saisie!C18=Saisie!AA1,'Feuille de calcul'!X14:X14/Saisie!C24*X25,IF(Saisie!C18=Saisie!AA2,'Feuille de calcul'!Y14:Y14/Saisie!C24*Y25,0)),0)+IF(Saisie!C48=Saisie!AA24,IF(Saisie!C18=Saisie!AA1,'Feuille de calcul'!X14:X14/Saisie!C24*0.7,IF(Saisie!C18=Saisie!AA2,'Feuille de calcul'!Y14:Y14/Saisie!C24*0.7,0)),0)+IF(Saisie!C50=Saisie!AA24,IF(Saisie!C18=Saisie!AA1,'Feuille de calcul'!X14:X14/Saisie!C24*0.7,IF(Saisie!C18=Saisie!AA2,'Feuille de calcul'!Y14:Y14/Saisie!C24*0.7,0)),0)+IF(Saisie!C44=Saisie!AA25,IF(Saisie!C18=Saisie!AA1,'Feuille de calcul'!X14:X14/Saisie!C24,IF(Saisie!C18=Saisie!AA2,'Feuille de calcul'!Y14:Y14/Saisie!C24,0)),0)+IF(Saisie!C46=Saisie!AA25,IF(Saisie!C18=Saisie!AA1,'Feuille de calcul'!X14:X14/Saisie!C24*X25,IF(Saisie!C18=Saisie!AA2,'Feuille de calcul'!Y14:Y14/Saisie!C24*Y25,0)),0)+IF(Saisie!C48=Saisie!AA25,IF(Saisie!C18=Saisie!AA1,'Feuille de calcul'!X14:X14/Saisie!C24*0.7,IF(Saisie!C18=Saisie!AA2,'Feuille de calcul'!Y14:Y14/Saisie!C24*0.7,0)),0)+IF(Saisie!C50=Saisie!AA25,IF(Saisie!C18=Saisie!AA1,'Feuille de calcul'!X14:X14/Saisie!C24*0.7,IF(Saisie!C18=Saisie!AA2,'Feuille de calcul'!Y14:Y14/Saisie!C24*0.7,0)),0)</f>
        <v>-925.71428571428567</v>
      </c>
      <c r="I10" s="205" t="s">
        <v>8</v>
      </c>
      <c r="J10" s="206">
        <f t="shared" si="0"/>
        <v>-13885.714285714284</v>
      </c>
      <c r="K10" s="492">
        <f t="shared" si="1"/>
        <v>1</v>
      </c>
      <c r="L10" s="207">
        <f t="shared" si="2"/>
        <v>-0.24239885764275815</v>
      </c>
      <c r="M10" s="416"/>
      <c r="N10" s="208" t="s">
        <v>8</v>
      </c>
      <c r="O10" s="427">
        <f t="shared" si="3"/>
        <v>0</v>
      </c>
      <c r="P10" s="427">
        <f t="shared" si="4"/>
        <v>0</v>
      </c>
      <c r="Q10" s="449" t="s">
        <v>327</v>
      </c>
      <c r="R10" s="445">
        <v>19.100000000000001</v>
      </c>
      <c r="S10" s="454"/>
      <c r="T10" s="447">
        <f>IF(H10="",0,IF(S10="",R10*H10,H10*S10))</f>
        <v>-17681.142857142859</v>
      </c>
      <c r="V10" s="183" t="s">
        <v>77</v>
      </c>
      <c r="W10" s="170" t="s">
        <v>8</v>
      </c>
      <c r="X10" s="184">
        <f>X9-(AE14*Saisie!H75+'Feuille de calcul'!AE15*Saisie!H76+'Feuille de calcul'!AE16*Saisie!H78+'Feuille de calcul'!AE17*Saisie!H79+Saisie!F37*'Feuille de calcul'!AE18)</f>
        <v>6000</v>
      </c>
      <c r="Y10" s="185">
        <f>Y9*(1-AF19)</f>
        <v>5700</v>
      </c>
      <c r="AC10" s="183" t="s">
        <v>84</v>
      </c>
      <c r="AD10" s="198"/>
      <c r="AE10" s="211">
        <v>3</v>
      </c>
      <c r="AF10" s="199" t="s">
        <v>73</v>
      </c>
    </row>
    <row r="11" spans="1:33" ht="96.75" customHeight="1" thickTop="1" thickBot="1" x14ac:dyDescent="0.4">
      <c r="A11" s="212" t="s">
        <v>65</v>
      </c>
      <c r="B11" s="213" t="s">
        <v>78</v>
      </c>
      <c r="C11" s="213" t="s">
        <v>79</v>
      </c>
      <c r="D11" s="212" t="s">
        <v>80</v>
      </c>
      <c r="E11" s="214" t="s">
        <v>81</v>
      </c>
      <c r="F11" s="215">
        <v>12.5</v>
      </c>
      <c r="G11" s="396"/>
      <c r="H11" s="210">
        <f>IF(Saisie!C24&lt;4,0,IF(Saisie!C44=Saisie!AA25,IF(Saisie!C18=Saisie!AA1,'Feuille de calcul'!X8/Saisie!C24/5+'Feuille de calcul'!X15/Saisie!C24/5*2.5,IF(Saisie!C18=Saisie!AA2,'Feuille de calcul'!Y8/Saisie!C24/5+'Feuille de calcul'!Y15/Saisie!C24/5*2.5,0)),0))+IF(Saisie!C24&lt;4,0,IF(Saisie!C48=Saisie!AA25,IF(Saisie!C18=Saisie!AA1,X26/5+'Feuille de calcul'!X15/Saisie!C24/5*2.5*0.7,IF(Saisie!C18=Saisie!AA2,Y26/5+'Feuille de calcul'!Y15/Saisie!C24/5*2.5*0.7,0)),0))+IF(Saisie!C24&lt;4,0,IF(Saisie!C46=Saisie!AA25,IF(Saisie!C18=Saisie!AA1,'Feuille de calcul'!X8/Saisie!C24/5*X25+'Feuille de calcul'!X15/Saisie!C24/5*2.5*X25,IF(Saisie!C18=Saisie!AA2,'Feuille de calcul'!Y8/Saisie!C24/5*5*Y25+'Feuille de calcul'!Y15/Saisie!C24/5*2.5*Y25,0)),0))+IF(Saisie!C24&lt;4,0,IF(Saisie!C50=Saisie!AA25,IF(Saisie!C18=Saisie!AA1,X26/5+'Feuille de calcul'!X15/Saisie!C24/5*2.5*0.7,IF(Saisie!C18=Saisie!AA2,Y26/5+'Feuille de calcul'!Y15/Saisie!C24/5*2.5*0.7,0)),0))</f>
        <v>0</v>
      </c>
      <c r="I11" s="214" t="s">
        <v>81</v>
      </c>
      <c r="J11" s="216">
        <f t="shared" si="0"/>
        <v>0</v>
      </c>
      <c r="K11" s="492">
        <f t="shared" si="1"/>
        <v>1</v>
      </c>
      <c r="L11" s="207">
        <f t="shared" si="2"/>
        <v>0</v>
      </c>
      <c r="M11" s="416"/>
      <c r="N11" s="208" t="s">
        <v>81</v>
      </c>
      <c r="O11" s="427">
        <f t="shared" si="3"/>
        <v>0</v>
      </c>
      <c r="P11" s="480">
        <f t="shared" si="4"/>
        <v>0</v>
      </c>
      <c r="Q11" s="201" t="s">
        <v>326</v>
      </c>
      <c r="R11" s="448">
        <v>17.3</v>
      </c>
      <c r="S11" s="457"/>
      <c r="T11" s="447">
        <f t="shared" ref="T11:T13" si="5">IF(H11="",0,IF(S11="",R11*H11,H11*S11))</f>
        <v>0</v>
      </c>
      <c r="U11" s="217" t="s">
        <v>212</v>
      </c>
      <c r="V11" s="209" t="s">
        <v>82</v>
      </c>
      <c r="W11" s="170" t="s">
        <v>8</v>
      </c>
      <c r="X11" s="184">
        <f>SUMPRODUCT(Saisie!G33:G37,'Feuille de calcul'!AE20:AE24)</f>
        <v>0</v>
      </c>
      <c r="Y11" s="199" t="s">
        <v>83</v>
      </c>
      <c r="AC11" s="183" t="s">
        <v>88</v>
      </c>
      <c r="AD11" s="198"/>
      <c r="AE11" s="211">
        <v>5</v>
      </c>
      <c r="AF11" s="199" t="s">
        <v>73</v>
      </c>
    </row>
    <row r="12" spans="1:33" ht="30" thickTop="1" thickBot="1" x14ac:dyDescent="0.4">
      <c r="A12" s="200" t="s">
        <v>65</v>
      </c>
      <c r="B12" s="201" t="s">
        <v>85</v>
      </c>
      <c r="C12" s="170" t="s">
        <v>86</v>
      </c>
      <c r="D12" s="200" t="s">
        <v>76</v>
      </c>
      <c r="E12" s="202" t="s">
        <v>8</v>
      </c>
      <c r="F12" s="203">
        <v>40</v>
      </c>
      <c r="G12" s="395"/>
      <c r="H12" s="210">
        <f>IF(Saisie!C44=Saisie!AA26,IF(Saisie!C18=Saisie!AA1,('Feuille de calcul'!X14:X14+X23)/Saisie!C24,IF(Saisie!C18=Saisie!AA2,('Feuille de calcul'!Y14:Y14+Y23)/Saisie!C24,0)),0)+IF(Saisie!C46=Saisie!AA26,IF(Saisie!C18=Saisie!AA1,('Feuille de calcul'!X14:X14+X23)/Saisie!C24*X25,IF(Saisie!C18=Saisie!AA2,('Feuille de calcul'!Y14:Y14+Y23)/Saisie!C24*Y25,0)),0)+IF(Saisie!C48=Saisie!AA26,IF(Saisie!C18=Saisie!AA1,('Feuille de calcul'!X14:X14+X23)*0.7/Saisie!C24,IF(Saisie!C18=Saisie!AA2,('Feuille de calcul'!Y14:Y14+Y23)*0.7/Saisie!C24,0)),0)+IF(Saisie!C52=Saisie!AA88,IF(Saisie!C18=Saisie!AA1,'Feuille de calcul'!X22,IF(Saisie!C18=Saisie!AA2,'Feuille de calcul'!Y22,0)),0)</f>
        <v>0</v>
      </c>
      <c r="I12" s="205" t="s">
        <v>8</v>
      </c>
      <c r="J12" s="206">
        <f t="shared" si="0"/>
        <v>0</v>
      </c>
      <c r="K12" s="492">
        <f t="shared" si="1"/>
        <v>1</v>
      </c>
      <c r="L12" s="207">
        <f t="shared" si="2"/>
        <v>0</v>
      </c>
      <c r="M12" s="416"/>
      <c r="N12" s="208" t="s">
        <v>8</v>
      </c>
      <c r="O12" s="427">
        <f t="shared" si="3"/>
        <v>0</v>
      </c>
      <c r="P12" s="480">
        <f t="shared" si="4"/>
        <v>0</v>
      </c>
      <c r="Q12" s="201" t="s">
        <v>328</v>
      </c>
      <c r="R12" s="445">
        <f>716*0.14</f>
        <v>100.24000000000001</v>
      </c>
      <c r="S12" s="453"/>
      <c r="T12" s="447">
        <f t="shared" si="5"/>
        <v>0</v>
      </c>
      <c r="V12" s="209" t="s">
        <v>87</v>
      </c>
      <c r="W12" s="170" t="s">
        <v>8</v>
      </c>
      <c r="X12" s="184">
        <f>0.2*(X10-X18)</f>
        <v>1200</v>
      </c>
      <c r="Y12" s="199" t="s">
        <v>83</v>
      </c>
      <c r="Z12" s="166" t="s">
        <v>202</v>
      </c>
      <c r="AC12" s="183" t="s">
        <v>93</v>
      </c>
      <c r="AD12" s="198"/>
      <c r="AE12" s="211">
        <v>6</v>
      </c>
      <c r="AF12" s="199" t="s">
        <v>73</v>
      </c>
    </row>
    <row r="13" spans="1:33" ht="44.5" thickTop="1" thickBot="1" x14ac:dyDescent="0.4">
      <c r="A13" s="200" t="s">
        <v>65</v>
      </c>
      <c r="B13" s="201" t="s">
        <v>89</v>
      </c>
      <c r="C13" s="201" t="s">
        <v>90</v>
      </c>
      <c r="D13" s="200" t="s">
        <v>91</v>
      </c>
      <c r="E13" s="202" t="s">
        <v>8</v>
      </c>
      <c r="F13" s="203">
        <v>25</v>
      </c>
      <c r="G13" s="395">
        <v>20</v>
      </c>
      <c r="H13" s="210">
        <f>IF(Saisie!C74=Saisie!AA35,IF(Saisie!C18=Saisie!AA1,'Feuille de calcul'!X11,0))+IF(Saisie!C76=Saisie!AA35,IF(Saisie!C18=Saisie!AA1,'Feuille de calcul'!X12,0))+IF(OR(Saisie!C54=Saisie!AA29,Saisie!C54=Saisie!AA30),IF(Saisie!C18=Saisie!AA1,'Feuille de calcul'!X7,IF(Saisie!C18=Saisie!AA2,'Feuille de calcul'!Y7,0)),0)+IF(OR(Saisie!C56=Saisie!AA29,Saisie!C56=Saisie!AA30),IF(Saisie!C18=Saisie!AA1,'Feuille de calcul'!X7*X25,IF(Saisie!C18=Saisie!AA2,'Feuille de calcul'!Y7*Y25,0)),0)+IF(OR(Saisie!C60=Saisie!AA29,Saisie!C60=Saisie!AA30),IF(Saisie!C18=Saisie!AA1,X26,IF(Saisie!C18=Saisie!AA2,Y26,0)),0)+IF(Saisie!C62=Saisie!AA47,IF(Saisie!C18=Saisie!AA1,'Feuille de calcul'!X7,IF(Saisie!C18=Saisie!AA2,'Feuille de calcul'!Y7,0)),0)</f>
        <v>0</v>
      </c>
      <c r="I13" s="205" t="s">
        <v>8</v>
      </c>
      <c r="J13" s="206">
        <f t="shared" si="0"/>
        <v>0</v>
      </c>
      <c r="K13" s="492">
        <f t="shared" si="1"/>
        <v>1</v>
      </c>
      <c r="L13" s="207">
        <f t="shared" si="2"/>
        <v>0</v>
      </c>
      <c r="M13" s="416"/>
      <c r="N13" s="208" t="s">
        <v>8</v>
      </c>
      <c r="O13" s="427">
        <f t="shared" si="3"/>
        <v>0</v>
      </c>
      <c r="P13" s="480">
        <f t="shared" si="4"/>
        <v>0</v>
      </c>
      <c r="Q13" s="201" t="s">
        <v>331</v>
      </c>
      <c r="R13" s="445">
        <f>811.1*0.04</f>
        <v>32.444000000000003</v>
      </c>
      <c r="S13" s="454"/>
      <c r="T13" s="447">
        <f t="shared" si="5"/>
        <v>0</v>
      </c>
      <c r="V13" s="209" t="s">
        <v>92</v>
      </c>
      <c r="W13" s="170" t="s">
        <v>8</v>
      </c>
      <c r="X13" s="184">
        <f>(1.5*2+2)*(Saisie!G33+Saisie!G34+Saisie!G35)+(1.5*2+3)*(Saisie!G36+Saisie!G37)</f>
        <v>0</v>
      </c>
      <c r="Y13" s="199" t="s">
        <v>83</v>
      </c>
      <c r="Z13" s="218" t="s">
        <v>203</v>
      </c>
      <c r="AC13" s="183" t="s">
        <v>97</v>
      </c>
      <c r="AD13" s="198"/>
      <c r="AE13" s="211">
        <v>7</v>
      </c>
      <c r="AF13" s="199" t="s">
        <v>73</v>
      </c>
    </row>
    <row r="14" spans="1:33" ht="30" thickTop="1" thickBot="1" x14ac:dyDescent="0.4">
      <c r="A14" s="200" t="s">
        <v>65</v>
      </c>
      <c r="B14" s="201" t="s">
        <v>94</v>
      </c>
      <c r="C14" s="170" t="s">
        <v>95</v>
      </c>
      <c r="D14" s="200" t="s">
        <v>91</v>
      </c>
      <c r="E14" s="202" t="s">
        <v>8</v>
      </c>
      <c r="F14" s="203">
        <v>65</v>
      </c>
      <c r="G14" s="395"/>
      <c r="H14" s="219">
        <f>IF(Saisie!C54=Saisie!AA31,IF(Saisie!C18=Saisie!AA1,'Feuille de calcul'!X7,IF(Saisie!C18=Saisie!AA2,'Feuille de calcul'!Y7,0)),0)+IF(Saisie!C62=Saisie!AA48,IF(Saisie!C18=Saisie!AA1,'Feuille de calcul'!X7,IF(Saisie!C18=Saisie!AA2,'Feuille de calcul'!Y7,0)),0)+IF(Saisie!C60=Saisie!AA31,IF(Saisie!C18=Saisie!AA1,X26,IF(Saisie!C18=Saisie!AA2,Y26,0)),0)+IF(Saisie!C56=Saisie!AA31,IF(Saisie!C18=Saisie!AA1,IF(Saisie!C24-2&lt;0,0,'Feuille de calcul'!X7*(Saisie!C24-2)),IF(Saisie!C18=Saisie!AA2,IF(Saisie!C24-2&lt;0,0,'Feuille de calcul'!Y7*(Saisie!C24-2)),0)),0)</f>
        <v>0</v>
      </c>
      <c r="I14" s="205" t="s">
        <v>8</v>
      </c>
      <c r="J14" s="206">
        <f>IF(H14="",0,IF(G14="",F14*H14,H14*G14))</f>
        <v>0</v>
      </c>
      <c r="K14" s="492">
        <f t="shared" si="1"/>
        <v>1</v>
      </c>
      <c r="L14" s="207">
        <f t="shared" si="2"/>
        <v>0</v>
      </c>
      <c r="M14" s="417"/>
      <c r="N14" s="208" t="s">
        <v>8</v>
      </c>
      <c r="O14" s="427">
        <f t="shared" si="3"/>
        <v>0</v>
      </c>
      <c r="P14" s="480">
        <f t="shared" si="4"/>
        <v>0</v>
      </c>
      <c r="Q14" s="201" t="s">
        <v>328</v>
      </c>
      <c r="R14" s="445">
        <f>716*0.14</f>
        <v>100.24000000000001</v>
      </c>
      <c r="S14" s="453"/>
      <c r="T14" s="447">
        <f>IF(H14="",0,IF(S14="",R14*H14*0.037,H14*S14*0.037))</f>
        <v>0</v>
      </c>
      <c r="V14" s="209" t="s">
        <v>211</v>
      </c>
      <c r="W14" s="170" t="s">
        <v>8</v>
      </c>
      <c r="X14" s="184">
        <f>X15-X16</f>
        <v>-1080</v>
      </c>
      <c r="Y14" s="185">
        <f>Y15-Y16</f>
        <v>0</v>
      </c>
      <c r="AC14" s="220" t="s">
        <v>191</v>
      </c>
      <c r="AD14" s="198" t="s">
        <v>8</v>
      </c>
      <c r="AE14" s="221">
        <v>6</v>
      </c>
      <c r="AF14" s="222"/>
    </row>
    <row r="15" spans="1:33" ht="45" customHeight="1" thickTop="1" thickBot="1" x14ac:dyDescent="0.4">
      <c r="A15" s="223" t="s">
        <v>65</v>
      </c>
      <c r="B15" s="224" t="s">
        <v>98</v>
      </c>
      <c r="C15" s="224" t="s">
        <v>99</v>
      </c>
      <c r="D15" s="223" t="s">
        <v>100</v>
      </c>
      <c r="E15" s="225" t="s">
        <v>8</v>
      </c>
      <c r="F15" s="226">
        <v>30</v>
      </c>
      <c r="G15" s="397"/>
      <c r="H15" s="227"/>
      <c r="I15" s="225" t="s">
        <v>8</v>
      </c>
      <c r="J15" s="228">
        <f t="shared" si="0"/>
        <v>0</v>
      </c>
      <c r="K15" s="492">
        <f t="shared" si="1"/>
        <v>1</v>
      </c>
      <c r="L15" s="229">
        <f t="shared" si="2"/>
        <v>0</v>
      </c>
      <c r="M15" s="418"/>
      <c r="N15" s="230" t="s">
        <v>8</v>
      </c>
      <c r="O15" s="428">
        <f t="shared" si="3"/>
        <v>0</v>
      </c>
      <c r="P15" s="481">
        <f t="shared" si="4"/>
        <v>0</v>
      </c>
      <c r="Q15" s="224"/>
      <c r="R15" s="223"/>
      <c r="S15" s="455"/>
      <c r="T15" s="450">
        <f>IF(H15="",0,IF(S15="",R15*H15*0.037,H15*S15*0.037))</f>
        <v>0</v>
      </c>
      <c r="V15" s="209" t="s">
        <v>96</v>
      </c>
      <c r="W15" s="170" t="s">
        <v>8</v>
      </c>
      <c r="X15" s="184">
        <f>IF(Saisie!C28=Saisie!AA16,1.05*'Feuille de calcul'!X9,IF(Saisie!C28=Saisie!AA17,1.25*'Feuille de calcul'!X9,0))</f>
        <v>0</v>
      </c>
      <c r="Y15" s="185">
        <f>IF(Saisie!C28=Saisie!AA16,1*'Feuille de calcul'!X9,IF(Saisie!C28=Saisie!AA17,1.4*'Feuille de calcul'!X9,0))</f>
        <v>0</v>
      </c>
      <c r="Z15" s="218" t="s">
        <v>267</v>
      </c>
      <c r="AA15" s="218"/>
      <c r="AC15" s="220" t="s">
        <v>192</v>
      </c>
      <c r="AD15" s="198" t="s">
        <v>8</v>
      </c>
      <c r="AE15" s="221">
        <v>6</v>
      </c>
      <c r="AF15" s="222"/>
    </row>
    <row r="16" spans="1:33" ht="44.5" thickTop="1" thickBot="1" x14ac:dyDescent="0.4">
      <c r="A16" s="231" t="s">
        <v>102</v>
      </c>
      <c r="B16" s="232" t="s">
        <v>103</v>
      </c>
      <c r="C16" s="232" t="s">
        <v>104</v>
      </c>
      <c r="D16" s="231" t="s">
        <v>105</v>
      </c>
      <c r="E16" s="233" t="s">
        <v>106</v>
      </c>
      <c r="F16" s="234">
        <v>100</v>
      </c>
      <c r="G16" s="398"/>
      <c r="H16" s="235"/>
      <c r="I16" s="236" t="s">
        <v>106</v>
      </c>
      <c r="J16" s="237">
        <f t="shared" si="0"/>
        <v>0</v>
      </c>
      <c r="K16" s="492">
        <f t="shared" si="1"/>
        <v>1</v>
      </c>
      <c r="L16" s="195">
        <f t="shared" si="2"/>
        <v>0</v>
      </c>
      <c r="M16" s="419"/>
      <c r="N16" s="238" t="s">
        <v>106</v>
      </c>
      <c r="O16" s="429">
        <f t="shared" si="3"/>
        <v>0</v>
      </c>
      <c r="P16" s="482">
        <f t="shared" si="4"/>
        <v>0</v>
      </c>
      <c r="Q16" s="232"/>
      <c r="R16" s="458"/>
      <c r="S16" s="456"/>
      <c r="T16" s="446">
        <f>IF(H16="",0,IF(S16="",R16*H16*0.037,H16*S16*0.037))</f>
        <v>0</v>
      </c>
      <c r="V16" s="183" t="s">
        <v>101</v>
      </c>
      <c r="W16" s="170" t="s">
        <v>8</v>
      </c>
      <c r="X16" s="184">
        <f>0.18*X9</f>
        <v>1080</v>
      </c>
      <c r="Y16" s="185">
        <f>IF(Saisie!C42=Saisie!AA5,'Feuille de calcul'!Y15*1,IF(Saisie!C42=Saisie!AA6,'Feuille de calcul'!Y15*0.4,IF(Saisie!C42=Saisie!AA7,'Feuille de calcul'!Y15*0.3,0)))</f>
        <v>0</v>
      </c>
      <c r="Z16" s="239" t="s">
        <v>274</v>
      </c>
      <c r="AC16" s="220" t="s">
        <v>193</v>
      </c>
      <c r="AD16" s="198" t="s">
        <v>8</v>
      </c>
      <c r="AE16" s="221">
        <v>6</v>
      </c>
      <c r="AF16" s="222"/>
    </row>
    <row r="17" spans="1:32" ht="44.5" thickTop="1" thickBot="1" x14ac:dyDescent="0.4">
      <c r="A17" s="240" t="s">
        <v>102</v>
      </c>
      <c r="B17" s="241" t="s">
        <v>109</v>
      </c>
      <c r="C17" s="241" t="s">
        <v>110</v>
      </c>
      <c r="D17" s="240" t="s">
        <v>76</v>
      </c>
      <c r="E17" s="242" t="s">
        <v>8</v>
      </c>
      <c r="F17" s="243">
        <v>20</v>
      </c>
      <c r="G17" s="399"/>
      <c r="H17" s="244"/>
      <c r="I17" s="245" t="s">
        <v>8</v>
      </c>
      <c r="J17" s="246">
        <f t="shared" si="0"/>
        <v>0</v>
      </c>
      <c r="K17" s="492">
        <f t="shared" si="1"/>
        <v>1</v>
      </c>
      <c r="L17" s="207">
        <f t="shared" si="2"/>
        <v>0</v>
      </c>
      <c r="M17" s="417"/>
      <c r="N17" s="247" t="s">
        <v>8</v>
      </c>
      <c r="O17" s="430">
        <f t="shared" si="3"/>
        <v>0</v>
      </c>
      <c r="P17" s="483">
        <f t="shared" si="4"/>
        <v>0</v>
      </c>
      <c r="Q17" s="241"/>
      <c r="R17" s="459"/>
      <c r="S17" s="460"/>
      <c r="T17" s="447">
        <f>IF(H17="",0,IF(S17="",R17*H17*0.037,H17*S17*0.037))</f>
        <v>0</v>
      </c>
      <c r="V17" s="209" t="s">
        <v>107</v>
      </c>
      <c r="W17" s="170" t="s">
        <v>108</v>
      </c>
      <c r="X17" s="184">
        <v>24</v>
      </c>
      <c r="Y17" s="185">
        <v>24</v>
      </c>
      <c r="Z17" s="248" t="s">
        <v>209</v>
      </c>
      <c r="AC17" s="220" t="s">
        <v>194</v>
      </c>
      <c r="AD17" s="198" t="s">
        <v>8</v>
      </c>
      <c r="AE17" s="221">
        <v>10</v>
      </c>
      <c r="AF17" s="222"/>
    </row>
    <row r="18" spans="1:32" ht="44.5" thickTop="1" thickBot="1" x14ac:dyDescent="0.4">
      <c r="A18" s="200" t="s">
        <v>102</v>
      </c>
      <c r="B18" s="201" t="s">
        <v>112</v>
      </c>
      <c r="C18" s="201" t="s">
        <v>113</v>
      </c>
      <c r="D18" s="200" t="s">
        <v>114</v>
      </c>
      <c r="E18" s="202" t="s">
        <v>8</v>
      </c>
      <c r="F18" s="203">
        <v>1</v>
      </c>
      <c r="G18" s="395"/>
      <c r="H18" s="249">
        <f>IF(Saisie!C18=Saisie!AA1,X9,IF(Saisie!C18=Saisie!AA2,Y9,0))</f>
        <v>6000</v>
      </c>
      <c r="I18" s="205" t="s">
        <v>8</v>
      </c>
      <c r="J18" s="206">
        <f t="shared" si="0"/>
        <v>6000</v>
      </c>
      <c r="K18" s="492">
        <f t="shared" si="1"/>
        <v>1</v>
      </c>
      <c r="L18" s="207">
        <f t="shared" si="2"/>
        <v>0.10474024712958686</v>
      </c>
      <c r="M18" s="417"/>
      <c r="N18" s="208" t="s">
        <v>81</v>
      </c>
      <c r="O18" s="427">
        <f t="shared" si="3"/>
        <v>0</v>
      </c>
      <c r="P18" s="480">
        <f t="shared" si="4"/>
        <v>0</v>
      </c>
      <c r="Q18" s="201" t="s">
        <v>332</v>
      </c>
      <c r="R18" s="445">
        <f>0</f>
        <v>0</v>
      </c>
      <c r="S18" s="460"/>
      <c r="T18" s="447">
        <f>IF(H18="",0,IF(S18="",R18*H18*0.037,H18*S18*0.037))</f>
        <v>0</v>
      </c>
      <c r="V18" s="183" t="s">
        <v>111</v>
      </c>
      <c r="W18" s="170" t="s">
        <v>8</v>
      </c>
      <c r="X18" s="250">
        <f>IF(Saisie!C18=Saisie!AA1,X20*25,0)</f>
        <v>0</v>
      </c>
      <c r="Y18" s="185">
        <f>Y20*Y8/10</f>
        <v>660.00000000000011</v>
      </c>
      <c r="Z18" s="218" t="s">
        <v>214</v>
      </c>
      <c r="AC18" s="220" t="s">
        <v>195</v>
      </c>
      <c r="AD18" s="198" t="s">
        <v>8</v>
      </c>
      <c r="AE18" s="221">
        <v>10</v>
      </c>
      <c r="AF18" s="222"/>
    </row>
    <row r="19" spans="1:32" ht="44.5" thickTop="1" thickBot="1" x14ac:dyDescent="0.4">
      <c r="A19" s="200" t="s">
        <v>102</v>
      </c>
      <c r="B19" s="201" t="s">
        <v>116</v>
      </c>
      <c r="C19" s="201" t="s">
        <v>117</v>
      </c>
      <c r="D19" s="200" t="s">
        <v>118</v>
      </c>
      <c r="E19" s="202" t="s">
        <v>8</v>
      </c>
      <c r="F19" s="203">
        <v>10</v>
      </c>
      <c r="G19" s="395"/>
      <c r="H19" s="249">
        <f>IF(Saisie!C66=Saisie!AA66,IF(Saisie!C18=Saisie!AA1,'Feuille de calcul'!X10,IF(Saisie!C18=Saisie!AA2,'Feuille de calcul'!Y10,0)),0)</f>
        <v>0</v>
      </c>
      <c r="I19" s="205" t="s">
        <v>8</v>
      </c>
      <c r="J19" s="206">
        <f t="shared" si="0"/>
        <v>0</v>
      </c>
      <c r="K19" s="492">
        <f t="shared" si="1"/>
        <v>1</v>
      </c>
      <c r="L19" s="207">
        <f t="shared" si="2"/>
        <v>0</v>
      </c>
      <c r="M19" s="417"/>
      <c r="N19" s="208" t="s">
        <v>8</v>
      </c>
      <c r="O19" s="427">
        <f t="shared" si="3"/>
        <v>0</v>
      </c>
      <c r="P19" s="480">
        <f t="shared" si="4"/>
        <v>0</v>
      </c>
      <c r="Q19" s="201" t="s">
        <v>333</v>
      </c>
      <c r="R19" s="445">
        <v>25.5</v>
      </c>
      <c r="S19" s="460"/>
      <c r="T19" s="447">
        <f t="shared" ref="T19:T44" si="6">IF(H19="",0,IF(S19="",R19*H19*0.037,H19*S19*0.037))</f>
        <v>0</v>
      </c>
      <c r="V19" s="183" t="s">
        <v>115</v>
      </c>
      <c r="W19" s="198"/>
      <c r="X19" s="184">
        <f>SUMPRODUCT(Saisie!G33:G37,'Feuille de calcul'!AE9:AE13)</f>
        <v>0</v>
      </c>
      <c r="Y19" s="185">
        <f>0.03*Y9</f>
        <v>180</v>
      </c>
      <c r="Z19" s="166" t="s">
        <v>213</v>
      </c>
      <c r="AC19" s="251" t="s">
        <v>196</v>
      </c>
      <c r="AD19" s="198"/>
      <c r="AE19" s="252"/>
      <c r="AF19" s="253">
        <v>0.05</v>
      </c>
    </row>
    <row r="20" spans="1:32" ht="44.5" thickTop="1" thickBot="1" x14ac:dyDescent="0.4">
      <c r="A20" s="200" t="s">
        <v>102</v>
      </c>
      <c r="B20" s="201" t="s">
        <v>120</v>
      </c>
      <c r="C20" s="201" t="s">
        <v>121</v>
      </c>
      <c r="D20" s="200" t="s">
        <v>91</v>
      </c>
      <c r="E20" s="202" t="s">
        <v>8</v>
      </c>
      <c r="F20" s="203">
        <v>15</v>
      </c>
      <c r="G20" s="395"/>
      <c r="H20" s="249">
        <f>IF(Saisie!C66=Saisie!AA66,IF(Saisie!C18=Saisie!AA1,'Feuille de calcul'!X10,IF(Saisie!C18=Saisie!AA2,'Feuille de calcul'!Y10,0)),0)</f>
        <v>0</v>
      </c>
      <c r="I20" s="205" t="s">
        <v>8</v>
      </c>
      <c r="J20" s="206">
        <f t="shared" si="0"/>
        <v>0</v>
      </c>
      <c r="K20" s="492">
        <f t="shared" si="1"/>
        <v>1</v>
      </c>
      <c r="L20" s="207">
        <f t="shared" si="2"/>
        <v>0</v>
      </c>
      <c r="M20" s="417"/>
      <c r="N20" s="208" t="s">
        <v>8</v>
      </c>
      <c r="O20" s="427">
        <f t="shared" si="3"/>
        <v>0</v>
      </c>
      <c r="P20" s="480">
        <f t="shared" si="4"/>
        <v>0</v>
      </c>
      <c r="Q20" s="241"/>
      <c r="R20" s="459"/>
      <c r="S20" s="460"/>
      <c r="T20" s="447">
        <f t="shared" si="6"/>
        <v>0</v>
      </c>
      <c r="V20" s="183" t="s">
        <v>119</v>
      </c>
      <c r="W20" s="198"/>
      <c r="X20" s="184">
        <f>ROUNDUP(Saisie!C33/25,0)</f>
        <v>0</v>
      </c>
      <c r="Y20" s="185">
        <v>1</v>
      </c>
      <c r="AC20" s="254" t="s">
        <v>197</v>
      </c>
      <c r="AD20" s="198" t="s">
        <v>8</v>
      </c>
      <c r="AE20" s="221">
        <v>0</v>
      </c>
      <c r="AF20" s="222"/>
    </row>
    <row r="21" spans="1:32" ht="44.5" thickTop="1" thickBot="1" x14ac:dyDescent="0.4">
      <c r="A21" s="200" t="s">
        <v>102</v>
      </c>
      <c r="B21" s="201" t="s">
        <v>122</v>
      </c>
      <c r="C21" s="201" t="s">
        <v>123</v>
      </c>
      <c r="D21" s="200" t="s">
        <v>91</v>
      </c>
      <c r="E21" s="202" t="s">
        <v>8</v>
      </c>
      <c r="F21" s="255">
        <v>7.5</v>
      </c>
      <c r="G21" s="400"/>
      <c r="H21" s="249">
        <f>IF(Saisie!C66=Saisie!AA65,IF(Saisie!C18=Saisie!AA1,'Feuille de calcul'!X10,IF(Saisie!C18=Saisie!AA2,'Feuille de calcul'!Y10,0)),0)</f>
        <v>6000</v>
      </c>
      <c r="I21" s="205" t="s">
        <v>8</v>
      </c>
      <c r="J21" s="206">
        <f t="shared" si="0"/>
        <v>45000</v>
      </c>
      <c r="K21" s="492">
        <f t="shared" si="1"/>
        <v>1</v>
      </c>
      <c r="L21" s="207">
        <f t="shared" si="2"/>
        <v>0.78555185347190148</v>
      </c>
      <c r="M21" s="417"/>
      <c r="N21" s="208" t="s">
        <v>8</v>
      </c>
      <c r="O21" s="427">
        <f t="shared" si="3"/>
        <v>0</v>
      </c>
      <c r="P21" s="480">
        <f t="shared" si="4"/>
        <v>0</v>
      </c>
      <c r="Q21" s="201" t="s">
        <v>334</v>
      </c>
      <c r="R21" s="445">
        <v>15.5</v>
      </c>
      <c r="S21" s="460"/>
      <c r="T21" s="447">
        <f t="shared" si="6"/>
        <v>3441</v>
      </c>
      <c r="V21" s="183" t="s">
        <v>210</v>
      </c>
      <c r="W21" s="170" t="s">
        <v>261</v>
      </c>
      <c r="X21" s="184">
        <f>IF(Saisie!C27=Saisie!AA9,15/100,IF(Saisie!C27=Saisie!AA10,20/100,IF(OR(Saisie!C27=Saisie!AA11,Saisie!C27=Saisie!AA12),25/100,0)))</f>
        <v>0</v>
      </c>
      <c r="Y21" s="185">
        <f>IF(Saisie!C27=Saisie!AA9,15/100,IF(Saisie!C27=Saisie!AA10,20/100,IF(OR(Saisie!C27=Saisie!AA11,Saisie!C27=Saisie!AA12),25/100,0)))</f>
        <v>0</v>
      </c>
      <c r="Z21" s="166" t="s">
        <v>207</v>
      </c>
      <c r="AC21" s="254" t="s">
        <v>198</v>
      </c>
      <c r="AD21" s="198" t="s">
        <v>8</v>
      </c>
      <c r="AE21" s="221">
        <v>6</v>
      </c>
      <c r="AF21" s="222"/>
    </row>
    <row r="22" spans="1:32" ht="44.5" thickTop="1" thickBot="1" x14ac:dyDescent="0.4">
      <c r="A22" s="256" t="s">
        <v>102</v>
      </c>
      <c r="B22" s="257" t="s">
        <v>124</v>
      </c>
      <c r="C22" s="257" t="s">
        <v>125</v>
      </c>
      <c r="D22" s="256" t="s">
        <v>126</v>
      </c>
      <c r="E22" s="258" t="s">
        <v>8</v>
      </c>
      <c r="F22" s="259">
        <v>7.5</v>
      </c>
      <c r="G22" s="401"/>
      <c r="H22" s="260">
        <f>IF(Saisie!C72=Saisie!AA85,IF(Saisie!C18=Saisie!AA1,'Feuille de calcul'!X18,IF(Saisie!C18=Saisie!AA2,'Feuille de calcul'!Y18,0)),0)+IF(Saisie!C70=Saisie!AA85,IF(Saisie!C18=Saisie!AA1,'Feuille de calcul'!X24,IF(Saisie!C18=Saisie!AA2,0,0)),0)</f>
        <v>0</v>
      </c>
      <c r="I22" s="261" t="s">
        <v>8</v>
      </c>
      <c r="J22" s="262">
        <f t="shared" si="0"/>
        <v>0</v>
      </c>
      <c r="K22" s="492">
        <f t="shared" si="1"/>
        <v>1</v>
      </c>
      <c r="L22" s="229">
        <f t="shared" si="2"/>
        <v>0</v>
      </c>
      <c r="M22" s="420"/>
      <c r="N22" s="263" t="s">
        <v>8</v>
      </c>
      <c r="O22" s="431">
        <f t="shared" si="3"/>
        <v>0</v>
      </c>
      <c r="P22" s="484">
        <f t="shared" si="4"/>
        <v>0</v>
      </c>
      <c r="Q22" s="256" t="s">
        <v>335</v>
      </c>
      <c r="R22" s="461">
        <v>13.8</v>
      </c>
      <c r="S22" s="455"/>
      <c r="T22" s="450">
        <f t="shared" si="6"/>
        <v>0</v>
      </c>
      <c r="V22" s="264" t="s">
        <v>275</v>
      </c>
      <c r="W22" s="265" t="s">
        <v>8</v>
      </c>
      <c r="X22" s="265">
        <f>(4*4*2.8*(X25+1))*X20</f>
        <v>0</v>
      </c>
      <c r="Y22" s="266">
        <f>(1+ROUND((0.18*Y8/75/8),1)*(4*4*3*(Y25+1)))</f>
        <v>673</v>
      </c>
      <c r="Z22" s="218" t="s">
        <v>244</v>
      </c>
      <c r="AC22" s="254" t="s">
        <v>199</v>
      </c>
      <c r="AD22" s="198" t="s">
        <v>8</v>
      </c>
      <c r="AE22" s="221">
        <v>6</v>
      </c>
      <c r="AF22" s="222"/>
    </row>
    <row r="23" spans="1:32" ht="47.25" customHeight="1" thickTop="1" thickBot="1" x14ac:dyDescent="0.4">
      <c r="A23" s="267" t="s">
        <v>127</v>
      </c>
      <c r="B23" s="268" t="s">
        <v>128</v>
      </c>
      <c r="C23" s="268" t="s">
        <v>129</v>
      </c>
      <c r="D23" s="267" t="s">
        <v>130</v>
      </c>
      <c r="E23" s="269" t="s">
        <v>81</v>
      </c>
      <c r="F23" s="270">
        <v>12.5</v>
      </c>
      <c r="G23" s="402"/>
      <c r="H23" s="271"/>
      <c r="I23" s="269" t="s">
        <v>81</v>
      </c>
      <c r="J23" s="272">
        <f t="shared" si="0"/>
        <v>0</v>
      </c>
      <c r="K23" s="492">
        <f t="shared" si="1"/>
        <v>1</v>
      </c>
      <c r="L23" s="195">
        <f t="shared" si="2"/>
        <v>0</v>
      </c>
      <c r="M23" s="421"/>
      <c r="N23" s="273" t="s">
        <v>81</v>
      </c>
      <c r="O23" s="432">
        <f t="shared" si="3"/>
        <v>0</v>
      </c>
      <c r="P23" s="485">
        <f t="shared" si="4"/>
        <v>0</v>
      </c>
      <c r="Q23" s="232"/>
      <c r="R23" s="458"/>
      <c r="S23" s="456"/>
      <c r="T23" s="446">
        <f t="shared" si="6"/>
        <v>0</v>
      </c>
      <c r="V23" s="274" t="s">
        <v>245</v>
      </c>
      <c r="W23" s="275" t="s">
        <v>8</v>
      </c>
      <c r="X23" s="276">
        <f>1.15*X8</f>
        <v>7590.0000000000009</v>
      </c>
      <c r="Y23" s="277">
        <f>0.0975*Y8</f>
        <v>643.50000000000011</v>
      </c>
      <c r="Z23" s="218" t="s">
        <v>246</v>
      </c>
      <c r="AC23" s="254" t="s">
        <v>200</v>
      </c>
      <c r="AD23" s="198" t="s">
        <v>8</v>
      </c>
      <c r="AE23" s="221">
        <v>9</v>
      </c>
      <c r="AF23" s="222"/>
    </row>
    <row r="24" spans="1:32" ht="44.5" thickTop="1" thickBot="1" x14ac:dyDescent="0.4">
      <c r="A24" s="200" t="s">
        <v>127</v>
      </c>
      <c r="B24" s="201" t="s">
        <v>131</v>
      </c>
      <c r="C24" s="201" t="s">
        <v>132</v>
      </c>
      <c r="D24" s="200" t="s">
        <v>133</v>
      </c>
      <c r="E24" s="202" t="s">
        <v>8</v>
      </c>
      <c r="F24" s="203">
        <v>15</v>
      </c>
      <c r="G24" s="395"/>
      <c r="H24" s="249">
        <f>IF(Saisie!C80=Saisie!AA57,IF(Saisie!C18=Saisie!AA1,'Feuille de calcul'!X16,IF(Saisie!C18=Saisie!AA2,'Feuille de calcul'!Y16,0)),0)</f>
        <v>0</v>
      </c>
      <c r="I24" s="205" t="s">
        <v>8</v>
      </c>
      <c r="J24" s="206">
        <f t="shared" si="0"/>
        <v>0</v>
      </c>
      <c r="K24" s="492">
        <f t="shared" si="1"/>
        <v>1</v>
      </c>
      <c r="L24" s="207">
        <f t="shared" si="2"/>
        <v>0</v>
      </c>
      <c r="M24" s="417"/>
      <c r="N24" s="208" t="s">
        <v>8</v>
      </c>
      <c r="O24" s="427">
        <f t="shared" si="3"/>
        <v>0</v>
      </c>
      <c r="P24" s="480">
        <f t="shared" si="4"/>
        <v>0</v>
      </c>
      <c r="Q24" s="201" t="s">
        <v>336</v>
      </c>
      <c r="R24" s="445">
        <v>26.7</v>
      </c>
      <c r="S24" s="460"/>
      <c r="T24" s="447">
        <f t="shared" si="6"/>
        <v>0</v>
      </c>
      <c r="V24" s="278" t="s">
        <v>257</v>
      </c>
      <c r="W24" s="276" t="s">
        <v>8</v>
      </c>
      <c r="X24" s="276">
        <f>IF(Saisie!C18=Saisie!AA1,'Feuille de calcul'!AE25*'Feuille de calcul'!X8/10,0)</f>
        <v>759.00000000000011</v>
      </c>
      <c r="Y24" s="279"/>
      <c r="Z24" s="218" t="s">
        <v>276</v>
      </c>
      <c r="AC24" s="280" t="s">
        <v>201</v>
      </c>
      <c r="AD24" s="281" t="s">
        <v>8</v>
      </c>
      <c r="AE24" s="282">
        <v>9</v>
      </c>
      <c r="AF24" s="283"/>
    </row>
    <row r="25" spans="1:32" ht="30" thickTop="1" thickBot="1" x14ac:dyDescent="0.4">
      <c r="A25" s="284" t="s">
        <v>127</v>
      </c>
      <c r="B25" s="285" t="s">
        <v>134</v>
      </c>
      <c r="C25" s="285" t="s">
        <v>135</v>
      </c>
      <c r="D25" s="284" t="s">
        <v>136</v>
      </c>
      <c r="E25" s="286" t="s">
        <v>81</v>
      </c>
      <c r="F25" s="287">
        <v>15</v>
      </c>
      <c r="G25" s="403"/>
      <c r="H25" s="288"/>
      <c r="I25" s="289" t="s">
        <v>81</v>
      </c>
      <c r="J25" s="290">
        <f t="shared" si="0"/>
        <v>0</v>
      </c>
      <c r="K25" s="492">
        <f t="shared" si="1"/>
        <v>1</v>
      </c>
      <c r="L25" s="207">
        <f t="shared" si="2"/>
        <v>0</v>
      </c>
      <c r="M25" s="422"/>
      <c r="N25" s="291" t="s">
        <v>81</v>
      </c>
      <c r="O25" s="433">
        <f t="shared" si="3"/>
        <v>0</v>
      </c>
      <c r="P25" s="486">
        <f t="shared" si="4"/>
        <v>0</v>
      </c>
      <c r="Q25" s="241"/>
      <c r="R25" s="459"/>
      <c r="S25" s="460"/>
      <c r="T25" s="447">
        <f t="shared" si="6"/>
        <v>0</v>
      </c>
      <c r="V25" s="274" t="s">
        <v>265</v>
      </c>
      <c r="W25" s="281"/>
      <c r="X25" s="276">
        <f>IF(AND(Saisie!C25=Saisie!AA18,OR(Saisie!C26=Saisie!AA19,Saisie!C26="")),Saisie!C24-2,IF(AND(Saisie!C25=Saisie!AA18,Saisie!C26=Saisie!AA18),Saisie!C24-3,Saisie!C24-1))</f>
        <v>6</v>
      </c>
      <c r="Y25" s="277">
        <f>IF(AND(Saisie!C25=Saisie!AA18,OR(Saisie!C26=Saisie!AA19,Saisie!C26="")),Saisie!C24-2,IF(AND(Saisie!C25=Saisie!AA18,Saisie!C26=Saisie!AA18),Saisie!C24-3,Saisie!C24-1))</f>
        <v>6</v>
      </c>
      <c r="AC25" s="292" t="s">
        <v>256</v>
      </c>
      <c r="AD25" s="293"/>
      <c r="AE25" s="294">
        <v>1.1499999999999999</v>
      </c>
      <c r="AF25" s="295"/>
    </row>
    <row r="26" spans="1:32" ht="30" thickTop="1" thickBot="1" x14ac:dyDescent="0.4">
      <c r="A26" s="200" t="s">
        <v>127</v>
      </c>
      <c r="B26" s="201" t="s">
        <v>137</v>
      </c>
      <c r="C26" s="201" t="s">
        <v>138</v>
      </c>
      <c r="D26" s="200" t="s">
        <v>133</v>
      </c>
      <c r="E26" s="202" t="s">
        <v>8</v>
      </c>
      <c r="F26" s="296">
        <v>17.5</v>
      </c>
      <c r="G26" s="404"/>
      <c r="H26" s="249">
        <f>IF(Saisie!C68=Saisie!AA73,IF(Saisie!C18=Saisie!AA1,'Feuille de calcul'!AE8,0),0)</f>
        <v>0</v>
      </c>
      <c r="I26" s="205" t="s">
        <v>8</v>
      </c>
      <c r="J26" s="206">
        <f t="shared" si="0"/>
        <v>0</v>
      </c>
      <c r="K26" s="492">
        <f t="shared" si="1"/>
        <v>1</v>
      </c>
      <c r="L26" s="207">
        <f t="shared" si="2"/>
        <v>0</v>
      </c>
      <c r="M26" s="417"/>
      <c r="N26" s="208" t="s">
        <v>8</v>
      </c>
      <c r="O26" s="427">
        <f t="shared" si="3"/>
        <v>0</v>
      </c>
      <c r="P26" s="480">
        <f t="shared" si="4"/>
        <v>0</v>
      </c>
      <c r="Q26" s="201" t="s">
        <v>337</v>
      </c>
      <c r="R26" s="445">
        <v>52.8</v>
      </c>
      <c r="S26" s="460"/>
      <c r="T26" s="447">
        <f t="shared" si="6"/>
        <v>0</v>
      </c>
      <c r="V26" s="274" t="s">
        <v>266</v>
      </c>
      <c r="W26" s="276" t="s">
        <v>8</v>
      </c>
      <c r="X26" s="276">
        <f>X7*0.7</f>
        <v>660.00000000000011</v>
      </c>
      <c r="Y26" s="277">
        <f>Y7*0.7</f>
        <v>660.00000000000011</v>
      </c>
      <c r="AC26" s="297" t="s">
        <v>293</v>
      </c>
      <c r="AD26" s="298"/>
      <c r="AE26" s="299">
        <v>0.5</v>
      </c>
    </row>
    <row r="27" spans="1:32" ht="30" thickTop="1" thickBot="1" x14ac:dyDescent="0.4">
      <c r="A27" s="200" t="s">
        <v>127</v>
      </c>
      <c r="B27" s="201" t="s">
        <v>139</v>
      </c>
      <c r="C27" s="170" t="s">
        <v>140</v>
      </c>
      <c r="D27" s="200" t="s">
        <v>141</v>
      </c>
      <c r="E27" s="202" t="s">
        <v>142</v>
      </c>
      <c r="F27" s="300">
        <v>10</v>
      </c>
      <c r="G27" s="405"/>
      <c r="H27" s="249">
        <f>IF(Saisie!C68=Saisie!AA73,IF(Saisie!C18=Saisie!AA1,Saisie!G33*'Feuille de calcul'!AE9+'Feuille de calcul'!AE10*Saisie!G34+'Feuille de calcul'!AE11*Saisie!G35+'Feuille de calcul'!AE12*Saisie!G36+Saisie!G37*'Feuille de calcul'!AE13,IF(Saisie!C18=Saisie!AA2,Y19,0)),0)</f>
        <v>0</v>
      </c>
      <c r="I27" s="202" t="s">
        <v>143</v>
      </c>
      <c r="J27" s="206">
        <f t="shared" si="0"/>
        <v>0</v>
      </c>
      <c r="K27" s="492">
        <f t="shared" si="1"/>
        <v>1</v>
      </c>
      <c r="L27" s="207">
        <f t="shared" si="2"/>
        <v>0</v>
      </c>
      <c r="M27" s="417"/>
      <c r="N27" s="301" t="s">
        <v>143</v>
      </c>
      <c r="O27" s="427">
        <f t="shared" si="3"/>
        <v>0</v>
      </c>
      <c r="P27" s="480">
        <f t="shared" si="4"/>
        <v>0</v>
      </c>
      <c r="Q27" s="241"/>
      <c r="R27" s="459"/>
      <c r="S27" s="460"/>
      <c r="T27" s="447">
        <f t="shared" si="6"/>
        <v>0</v>
      </c>
      <c r="V27" s="302" t="s">
        <v>279</v>
      </c>
      <c r="W27" s="294" t="s">
        <v>8</v>
      </c>
      <c r="X27" s="294">
        <f>IF(OR(Saisie!C62=Saisie!AA45,Saisie!C62=Saisie!AA46),'Feuille de calcul'!X7/COS('Feuille de calcul'!X17*PI()/180),'Feuille de calcul'!X7)</f>
        <v>1032.0856340199871</v>
      </c>
      <c r="Y27" s="303">
        <f>IF(OR(Saisie!C62=Saisie!AA45,Saisie!C62=Saisie!AA46),'Feuille de calcul'!Y7/COS('Feuille de calcul'!Y17*PI()/180),'Feuille de calcul'!Y7)</f>
        <v>1032.0856340199871</v>
      </c>
      <c r="AC27" s="304" t="s">
        <v>294</v>
      </c>
      <c r="AD27" s="305"/>
      <c r="AE27" s="306">
        <v>0.5</v>
      </c>
    </row>
    <row r="28" spans="1:32" ht="30" thickTop="1" thickBot="1" x14ac:dyDescent="0.4">
      <c r="A28" s="200" t="s">
        <v>127</v>
      </c>
      <c r="B28" s="201" t="s">
        <v>144</v>
      </c>
      <c r="C28" s="201" t="s">
        <v>145</v>
      </c>
      <c r="D28" s="200" t="s">
        <v>146</v>
      </c>
      <c r="E28" s="202" t="s">
        <v>142</v>
      </c>
      <c r="F28" s="296">
        <v>12.5</v>
      </c>
      <c r="G28" s="404"/>
      <c r="H28" s="249">
        <f>IF(Saisie!C68=Saisie!AA73,IF(Saisie!C18=Saisie!AA1,Saisie!G33*'Feuille de calcul'!AE9+'Feuille de calcul'!AE10*Saisie!G34+'Feuille de calcul'!AE11*Saisie!G35+'Feuille de calcul'!AE12*Saisie!G36+Saisie!G37*'Feuille de calcul'!AE13,IF(Saisie!C18=Saisie!AA2,Y19,0)),0)</f>
        <v>0</v>
      </c>
      <c r="I28" s="202" t="s">
        <v>143</v>
      </c>
      <c r="J28" s="206">
        <f t="shared" si="0"/>
        <v>0</v>
      </c>
      <c r="K28" s="492">
        <f t="shared" si="1"/>
        <v>1</v>
      </c>
      <c r="L28" s="207">
        <f t="shared" si="2"/>
        <v>0</v>
      </c>
      <c r="M28" s="417"/>
      <c r="N28" s="301" t="s">
        <v>143</v>
      </c>
      <c r="O28" s="427">
        <f t="shared" si="3"/>
        <v>0</v>
      </c>
      <c r="P28" s="480">
        <f t="shared" si="4"/>
        <v>0</v>
      </c>
      <c r="Q28" s="201" t="s">
        <v>338</v>
      </c>
      <c r="R28" s="445">
        <v>36.340000000000003</v>
      </c>
      <c r="S28" s="460"/>
      <c r="T28" s="447">
        <f t="shared" si="6"/>
        <v>0</v>
      </c>
      <c r="AC28" s="16"/>
    </row>
    <row r="29" spans="1:32" ht="30" thickTop="1" thickBot="1" x14ac:dyDescent="0.4">
      <c r="A29" s="200" t="s">
        <v>127</v>
      </c>
      <c r="B29" s="201" t="s">
        <v>147</v>
      </c>
      <c r="C29" s="201" t="s">
        <v>148</v>
      </c>
      <c r="D29" s="200" t="s">
        <v>133</v>
      </c>
      <c r="E29" s="202" t="s">
        <v>8</v>
      </c>
      <c r="F29" s="203">
        <v>15</v>
      </c>
      <c r="G29" s="395"/>
      <c r="H29" s="249">
        <f>IF(Saisie!C82=Saisie!AA61,IF(Saisie!C18=Saisie!AA1,'Feuille de calcul'!X16*0.5,IF(Saisie!C18=Saisie!AA2,'Feuille de calcul'!Y16*0.5,0)),0)+IF(Saisie!C82=Saisie!AA62,IF(Saisie!C18=Saisie!AA1,'Feuille de calcul'!X16,IF(Saisie!C18=Saisie!AA2,'Feuille de calcul'!Y16,0)),0)</f>
        <v>0</v>
      </c>
      <c r="I29" s="205" t="s">
        <v>8</v>
      </c>
      <c r="J29" s="206">
        <f t="shared" si="0"/>
        <v>0</v>
      </c>
      <c r="K29" s="492">
        <f t="shared" si="1"/>
        <v>1</v>
      </c>
      <c r="L29" s="207">
        <f t="shared" si="2"/>
        <v>0</v>
      </c>
      <c r="M29" s="417"/>
      <c r="N29" s="208" t="s">
        <v>8</v>
      </c>
      <c r="O29" s="427">
        <f t="shared" si="3"/>
        <v>0</v>
      </c>
      <c r="P29" s="480">
        <f t="shared" si="4"/>
        <v>0</v>
      </c>
      <c r="Q29" s="201" t="s">
        <v>339</v>
      </c>
      <c r="R29" s="445">
        <v>0</v>
      </c>
      <c r="S29" s="460"/>
      <c r="T29" s="447">
        <f t="shared" si="6"/>
        <v>0</v>
      </c>
      <c r="AC29" s="16"/>
    </row>
    <row r="30" spans="1:32" ht="30" thickTop="1" thickBot="1" x14ac:dyDescent="0.4">
      <c r="A30" s="256" t="s">
        <v>127</v>
      </c>
      <c r="B30" s="257" t="s">
        <v>149</v>
      </c>
      <c r="C30" s="257" t="s">
        <v>150</v>
      </c>
      <c r="D30" s="256" t="s">
        <v>151</v>
      </c>
      <c r="E30" s="258" t="s">
        <v>8</v>
      </c>
      <c r="F30" s="259">
        <v>17.5</v>
      </c>
      <c r="G30" s="401"/>
      <c r="H30" s="260">
        <f>IF(Saisie!C78=Saisie!AA42,IF(Saisie!C18=Saisie!AA1,'Feuille de calcul'!X13*0.5,IF(Saisie!C18=Saisie!AA2,0,0)),0)</f>
        <v>0</v>
      </c>
      <c r="I30" s="258" t="s">
        <v>152</v>
      </c>
      <c r="J30" s="262">
        <f t="shared" si="0"/>
        <v>0</v>
      </c>
      <c r="K30" s="492">
        <f t="shared" si="1"/>
        <v>1</v>
      </c>
      <c r="L30" s="229">
        <f t="shared" si="2"/>
        <v>0</v>
      </c>
      <c r="M30" s="420"/>
      <c r="N30" s="307" t="s">
        <v>152</v>
      </c>
      <c r="O30" s="431">
        <f t="shared" si="3"/>
        <v>0</v>
      </c>
      <c r="P30" s="484">
        <f t="shared" si="4"/>
        <v>0</v>
      </c>
      <c r="Q30" s="256" t="s">
        <v>340</v>
      </c>
      <c r="R30" s="461">
        <v>0</v>
      </c>
      <c r="S30" s="455"/>
      <c r="T30" s="450">
        <f t="shared" si="6"/>
        <v>0</v>
      </c>
      <c r="AC30" s="308"/>
    </row>
    <row r="31" spans="1:32" ht="30" thickTop="1" thickBot="1" x14ac:dyDescent="0.4">
      <c r="A31" s="267" t="s">
        <v>153</v>
      </c>
      <c r="B31" s="268" t="s">
        <v>154</v>
      </c>
      <c r="C31" s="268" t="s">
        <v>155</v>
      </c>
      <c r="D31" s="267" t="s">
        <v>156</v>
      </c>
      <c r="E31" s="269" t="s">
        <v>8</v>
      </c>
      <c r="F31" s="309">
        <v>7.5</v>
      </c>
      <c r="G31" s="406"/>
      <c r="H31" s="271"/>
      <c r="I31" s="269" t="s">
        <v>8</v>
      </c>
      <c r="J31" s="272">
        <f t="shared" si="0"/>
        <v>0</v>
      </c>
      <c r="K31" s="492">
        <f t="shared" si="1"/>
        <v>1</v>
      </c>
      <c r="L31" s="195">
        <f t="shared" si="2"/>
        <v>0</v>
      </c>
      <c r="M31" s="421"/>
      <c r="N31" s="273" t="s">
        <v>8</v>
      </c>
      <c r="O31" s="432">
        <f t="shared" si="3"/>
        <v>0</v>
      </c>
      <c r="P31" s="485">
        <f t="shared" si="4"/>
        <v>0</v>
      </c>
      <c r="Q31" s="232"/>
      <c r="R31" s="458"/>
      <c r="S31" s="456"/>
      <c r="T31" s="446">
        <f t="shared" si="6"/>
        <v>0</v>
      </c>
      <c r="AC31" s="308"/>
    </row>
    <row r="32" spans="1:32" ht="30" thickTop="1" thickBot="1" x14ac:dyDescent="0.4">
      <c r="A32" s="200" t="s">
        <v>153</v>
      </c>
      <c r="B32" s="201" t="s">
        <v>40</v>
      </c>
      <c r="C32" s="201" t="s">
        <v>157</v>
      </c>
      <c r="D32" s="200" t="s">
        <v>76</v>
      </c>
      <c r="E32" s="202" t="s">
        <v>8</v>
      </c>
      <c r="F32" s="255">
        <v>12.5</v>
      </c>
      <c r="G32" s="400"/>
      <c r="H32" s="249">
        <f>IF(Saisie!C88=Saisie!AA53,IF(Saisie!C18=Saisie!AA1,'Feuille de calcul'!X14*Saisie!D88,IF(Saisie!C18=Saisie!AA2,'Feuille de calcul'!Y14*Saisie!D88,0)),0)+IF(Saisie!C90=Saisie!AA53,IF(Saisie!C18=Saisie!AA1,'Feuille de calcul'!X14*Saisie!D90,IF(Saisie!C18=Saisie!AA2,'Feuille de calcul'!Y14*Saisie!D90,0)),0)</f>
        <v>0</v>
      </c>
      <c r="I32" s="202" t="s">
        <v>152</v>
      </c>
      <c r="J32" s="206">
        <f t="shared" si="0"/>
        <v>0</v>
      </c>
      <c r="K32" s="492">
        <f t="shared" si="1"/>
        <v>1</v>
      </c>
      <c r="L32" s="207">
        <f t="shared" si="2"/>
        <v>0</v>
      </c>
      <c r="M32" s="417"/>
      <c r="N32" s="301" t="s">
        <v>152</v>
      </c>
      <c r="O32" s="427">
        <f t="shared" si="3"/>
        <v>0</v>
      </c>
      <c r="P32" s="480">
        <f t="shared" si="4"/>
        <v>0</v>
      </c>
      <c r="Q32" s="201" t="s">
        <v>341</v>
      </c>
      <c r="R32" s="445">
        <v>17.5</v>
      </c>
      <c r="S32" s="460"/>
      <c r="T32" s="447">
        <f t="shared" si="6"/>
        <v>0</v>
      </c>
    </row>
    <row r="33" spans="1:20" ht="30" thickTop="1" thickBot="1" x14ac:dyDescent="0.4">
      <c r="A33" s="200" t="s">
        <v>153</v>
      </c>
      <c r="B33" s="201" t="s">
        <v>42</v>
      </c>
      <c r="C33" s="201" t="s">
        <v>158</v>
      </c>
      <c r="D33" s="200" t="s">
        <v>76</v>
      </c>
      <c r="E33" s="202" t="s">
        <v>8</v>
      </c>
      <c r="F33" s="255">
        <v>7.5</v>
      </c>
      <c r="G33" s="400"/>
      <c r="H33" s="249">
        <f>IF(Saisie!C88=Saisie!AA54,IF(Saisie!C18=Saisie!AA1,'Feuille de calcul'!X14*Saisie!D88,IF(Saisie!C18=Saisie!AA2,'Feuille de calcul'!Y14*Saisie!D88,0)),0)+IF(Saisie!C90=Saisie!AA54,IF(Saisie!C18=Saisie!AA1,'Feuille de calcul'!X14*Saisie!D90,IF(Saisie!C18=Saisie!AA2,'Feuille de calcul'!Y14*Saisie!D90,0)),0)</f>
        <v>0</v>
      </c>
      <c r="I33" s="205" t="s">
        <v>8</v>
      </c>
      <c r="J33" s="206">
        <f t="shared" si="0"/>
        <v>0</v>
      </c>
      <c r="K33" s="492">
        <f t="shared" si="1"/>
        <v>1</v>
      </c>
      <c r="L33" s="207">
        <f t="shared" si="2"/>
        <v>0</v>
      </c>
      <c r="M33" s="417"/>
      <c r="N33" s="208" t="s">
        <v>8</v>
      </c>
      <c r="O33" s="427">
        <f t="shared" si="3"/>
        <v>0</v>
      </c>
      <c r="P33" s="480">
        <f t="shared" si="4"/>
        <v>0</v>
      </c>
      <c r="Q33" s="201" t="s">
        <v>342</v>
      </c>
      <c r="R33" s="445">
        <v>10.7</v>
      </c>
      <c r="S33" s="460"/>
      <c r="T33" s="447">
        <f t="shared" si="6"/>
        <v>0</v>
      </c>
    </row>
    <row r="34" spans="1:20" ht="30" thickTop="1" thickBot="1" x14ac:dyDescent="0.4">
      <c r="A34" s="310" t="s">
        <v>153</v>
      </c>
      <c r="B34" s="311" t="s">
        <v>159</v>
      </c>
      <c r="C34" s="311" t="s">
        <v>160</v>
      </c>
      <c r="D34" s="310" t="s">
        <v>76</v>
      </c>
      <c r="E34" s="312" t="s">
        <v>8</v>
      </c>
      <c r="F34" s="313">
        <v>2.5</v>
      </c>
      <c r="G34" s="401"/>
      <c r="H34" s="314"/>
      <c r="I34" s="315" t="s">
        <v>8</v>
      </c>
      <c r="J34" s="316">
        <f t="shared" si="0"/>
        <v>0</v>
      </c>
      <c r="K34" s="492">
        <f t="shared" si="1"/>
        <v>1</v>
      </c>
      <c r="L34" s="317">
        <f t="shared" si="2"/>
        <v>0</v>
      </c>
      <c r="M34" s="420"/>
      <c r="N34" s="318" t="s">
        <v>8</v>
      </c>
      <c r="O34" s="431">
        <f t="shared" si="3"/>
        <v>0</v>
      </c>
      <c r="P34" s="487">
        <f t="shared" si="4"/>
        <v>0</v>
      </c>
      <c r="Q34" s="224"/>
      <c r="R34" s="223"/>
      <c r="S34" s="455"/>
      <c r="T34" s="450">
        <f t="shared" si="6"/>
        <v>0</v>
      </c>
    </row>
    <row r="35" spans="1:20" ht="59" thickTop="1" thickBot="1" x14ac:dyDescent="0.4">
      <c r="A35" s="319" t="s">
        <v>161</v>
      </c>
      <c r="B35" s="320" t="s">
        <v>162</v>
      </c>
      <c r="C35" s="320" t="s">
        <v>163</v>
      </c>
      <c r="D35" s="319" t="s">
        <v>164</v>
      </c>
      <c r="E35" s="321" t="s">
        <v>165</v>
      </c>
      <c r="F35" s="322">
        <v>25</v>
      </c>
      <c r="G35" s="407"/>
      <c r="H35" s="323">
        <f>IF(OR(Saisie!C84=Saisie!AA76,Saisie!C84=Saisie!AA77),IF(Saisie!C18=Saisie!AA1,'Feuille de calcul'!X14*'Feuille de calcul'!X21,IF(Saisie!C18=Saisie!AA2,'Feuille de calcul'!Y14*'Feuille de calcul'!Y21,0)),0)+IF(OR(Saisie!C86=Saisie!AA76,Saisie!C86=Saisie!AA77),IF(Saisie!C18=Saisie!AA1,'Feuille de calcul'!X27*'Feuille de calcul'!X21,IF(Saisie!C18=Saisie!AA2,'Feuille de calcul'!Y27*'Feuille de calcul'!Y21,0)),0)</f>
        <v>0</v>
      </c>
      <c r="I35" s="324" t="s">
        <v>165</v>
      </c>
      <c r="J35" s="325">
        <f t="shared" si="0"/>
        <v>0</v>
      </c>
      <c r="K35" s="492">
        <f t="shared" si="1"/>
        <v>1</v>
      </c>
      <c r="L35" s="195">
        <f t="shared" si="2"/>
        <v>0</v>
      </c>
      <c r="M35" s="415"/>
      <c r="N35" s="196" t="s">
        <v>165</v>
      </c>
      <c r="O35" s="426">
        <f t="shared" si="3"/>
        <v>0</v>
      </c>
      <c r="P35" s="478">
        <f t="shared" si="4"/>
        <v>0</v>
      </c>
      <c r="Q35" s="188" t="s">
        <v>343</v>
      </c>
      <c r="R35" s="443">
        <v>0</v>
      </c>
      <c r="S35" s="452"/>
      <c r="T35" s="446">
        <f t="shared" si="6"/>
        <v>0</v>
      </c>
    </row>
    <row r="36" spans="1:20" ht="59" thickTop="1" thickBot="1" x14ac:dyDescent="0.4">
      <c r="A36" s="212" t="s">
        <v>161</v>
      </c>
      <c r="B36" s="213" t="s">
        <v>162</v>
      </c>
      <c r="C36" s="213" t="s">
        <v>166</v>
      </c>
      <c r="D36" s="212" t="s">
        <v>164</v>
      </c>
      <c r="E36" s="326" t="s">
        <v>165</v>
      </c>
      <c r="F36" s="327">
        <v>110</v>
      </c>
      <c r="G36" s="408"/>
      <c r="H36" s="210">
        <f>IF(OR(Saisie!C84=Saisie!AA78,Saisie!C84=Saisie!AA79),IF(Saisie!C18=Saisie!AA1,'Feuille de calcul'!X14*'Feuille de calcul'!X21,IF(Saisie!C18=Saisie!AA2,'Feuille de calcul'!Y14*'Feuille de calcul'!Y21,0)),0)+IF(OR(Saisie!C86=Saisie!AA78,Saisie!C86=Saisie!AA79),IF(Saisie!C18=Saisie!AA1,'Feuille de calcul'!X27*'Feuille de calcul'!X21,IF(Saisie!C18=Saisie!AA2,'Feuille de calcul'!Y27*'Feuille de calcul'!Y21,0)),0)</f>
        <v>0</v>
      </c>
      <c r="I36" s="214" t="s">
        <v>165</v>
      </c>
      <c r="J36" s="216">
        <f t="shared" si="0"/>
        <v>0</v>
      </c>
      <c r="K36" s="492">
        <f t="shared" si="1"/>
        <v>1</v>
      </c>
      <c r="L36" s="207">
        <f t="shared" si="2"/>
        <v>0</v>
      </c>
      <c r="M36" s="416"/>
      <c r="N36" s="208" t="s">
        <v>165</v>
      </c>
      <c r="O36" s="427">
        <f t="shared" si="3"/>
        <v>0</v>
      </c>
      <c r="P36" s="480">
        <f t="shared" si="4"/>
        <v>0</v>
      </c>
      <c r="Q36" s="201" t="s">
        <v>344</v>
      </c>
      <c r="R36" s="445">
        <v>0</v>
      </c>
      <c r="S36" s="460"/>
      <c r="T36" s="447">
        <f t="shared" si="6"/>
        <v>0</v>
      </c>
    </row>
    <row r="37" spans="1:20" ht="44.5" thickTop="1" thickBot="1" x14ac:dyDescent="0.4">
      <c r="A37" s="212" t="s">
        <v>161</v>
      </c>
      <c r="B37" s="213" t="s">
        <v>167</v>
      </c>
      <c r="C37" s="213" t="s">
        <v>168</v>
      </c>
      <c r="D37" s="212" t="s">
        <v>169</v>
      </c>
      <c r="E37" s="326" t="s">
        <v>8</v>
      </c>
      <c r="F37" s="327">
        <v>40</v>
      </c>
      <c r="G37" s="408"/>
      <c r="H37" s="210">
        <f>IF(Saisie!C84=Saisie!AA80,IF(Saisie!C18=Saisie!AA1,'Feuille de calcul'!X14,IF(Saisie!C18=Saisie!AA2,'Feuille de calcul'!Y14,0)),0)+IF(Saisie!C86=Saisie!AA80,IF(Saisie!C18=Saisie!AA1,'Feuille de calcul'!X27,IF(Saisie!C18=Saisie!AA2,'Feuille de calcul'!Y27,0)),0)</f>
        <v>0</v>
      </c>
      <c r="I37" s="214" t="s">
        <v>8</v>
      </c>
      <c r="J37" s="216">
        <f t="shared" si="0"/>
        <v>0</v>
      </c>
      <c r="K37" s="492">
        <f t="shared" si="1"/>
        <v>1</v>
      </c>
      <c r="L37" s="207">
        <f t="shared" si="2"/>
        <v>0</v>
      </c>
      <c r="M37" s="416"/>
      <c r="N37" s="208" t="s">
        <v>8</v>
      </c>
      <c r="O37" s="427">
        <f t="shared" si="3"/>
        <v>0</v>
      </c>
      <c r="P37" s="480">
        <f t="shared" si="4"/>
        <v>0</v>
      </c>
      <c r="Q37" s="201" t="s">
        <v>345</v>
      </c>
      <c r="R37" s="445">
        <v>0</v>
      </c>
      <c r="S37" s="460"/>
      <c r="T37" s="447">
        <f t="shared" si="6"/>
        <v>0</v>
      </c>
    </row>
    <row r="38" spans="1:20" ht="44.5" thickTop="1" thickBot="1" x14ac:dyDescent="0.4">
      <c r="A38" s="328" t="s">
        <v>161</v>
      </c>
      <c r="B38" s="329" t="s">
        <v>170</v>
      </c>
      <c r="C38" s="329" t="s">
        <v>171</v>
      </c>
      <c r="D38" s="328" t="s">
        <v>169</v>
      </c>
      <c r="E38" s="330" t="s">
        <v>8</v>
      </c>
      <c r="F38" s="331">
        <v>80</v>
      </c>
      <c r="G38" s="409"/>
      <c r="H38" s="332">
        <f>IF(Saisie!C84=Saisie!AA81,IF(Saisie!C18=Saisie!AA1,'Feuille de calcul'!X14,IF(Saisie!C18=Saisie!AA2,'Feuille de calcul'!Y14,0)),0)+IF(Saisie!C86=Saisie!AA81,IF(Saisie!C18=Saisie!AA1,'Feuille de calcul'!X27,IF(Saisie!C18=Saisie!AA2,'Feuille de calcul'!Y27,0)),0)</f>
        <v>0</v>
      </c>
      <c r="I38" s="333" t="s">
        <v>8</v>
      </c>
      <c r="J38" s="334">
        <f t="shared" si="0"/>
        <v>0</v>
      </c>
      <c r="K38" s="492">
        <f t="shared" si="1"/>
        <v>1</v>
      </c>
      <c r="L38" s="229">
        <f t="shared" si="2"/>
        <v>0</v>
      </c>
      <c r="M38" s="423"/>
      <c r="N38" s="263" t="s">
        <v>8</v>
      </c>
      <c r="O38" s="431">
        <f t="shared" si="3"/>
        <v>0</v>
      </c>
      <c r="P38" s="484">
        <f t="shared" si="4"/>
        <v>0</v>
      </c>
      <c r="Q38" s="256" t="s">
        <v>346</v>
      </c>
      <c r="R38" s="461">
        <v>0</v>
      </c>
      <c r="S38" s="455"/>
      <c r="T38" s="450">
        <f t="shared" ref="T38" si="7">IF(H38="",0,IF(S38="",R38*H38*0.037,H38*S38*0.037))</f>
        <v>0</v>
      </c>
    </row>
    <row r="39" spans="1:20" ht="44.5" thickTop="1" thickBot="1" x14ac:dyDescent="0.4">
      <c r="A39" s="319" t="s">
        <v>172</v>
      </c>
      <c r="B39" s="320" t="s">
        <v>173</v>
      </c>
      <c r="C39" s="320" t="s">
        <v>174</v>
      </c>
      <c r="D39" s="319" t="s">
        <v>156</v>
      </c>
      <c r="E39" s="321" t="s">
        <v>8</v>
      </c>
      <c r="F39" s="335">
        <v>2.5</v>
      </c>
      <c r="G39" s="410"/>
      <c r="H39" s="323">
        <f>IF(Saisie!C64=Saisie!AA38,IF(Saisie!C18=Saisie!AA1,X27,IF(Saisie!C18=Saisie!AA2,Y27,0)),0)</f>
        <v>0</v>
      </c>
      <c r="I39" s="324" t="s">
        <v>8</v>
      </c>
      <c r="J39" s="325">
        <f t="shared" si="0"/>
        <v>0</v>
      </c>
      <c r="K39" s="492">
        <f t="shared" si="1"/>
        <v>1</v>
      </c>
      <c r="L39" s="195">
        <f t="shared" si="2"/>
        <v>0</v>
      </c>
      <c r="M39" s="415"/>
      <c r="N39" s="196" t="s">
        <v>8</v>
      </c>
      <c r="O39" s="426">
        <f t="shared" si="3"/>
        <v>0</v>
      </c>
      <c r="P39" s="488">
        <f t="shared" si="4"/>
        <v>0</v>
      </c>
      <c r="Q39" s="232"/>
      <c r="R39" s="458"/>
      <c r="S39" s="456"/>
      <c r="T39" s="446">
        <f t="shared" si="6"/>
        <v>0</v>
      </c>
    </row>
    <row r="40" spans="1:20" ht="44.5" thickTop="1" thickBot="1" x14ac:dyDescent="0.4">
      <c r="A40" s="328" t="s">
        <v>172</v>
      </c>
      <c r="B40" s="329" t="s">
        <v>175</v>
      </c>
      <c r="C40" s="329" t="s">
        <v>176</v>
      </c>
      <c r="D40" s="328" t="s">
        <v>156</v>
      </c>
      <c r="E40" s="330" t="s">
        <v>8</v>
      </c>
      <c r="F40" s="336">
        <v>10</v>
      </c>
      <c r="G40" s="411"/>
      <c r="H40" s="332">
        <f>IF(OR(Saisie!C64=Saisie!AA38,Saisie!C64=Saisie!AA39),IF(Saisie!C64=Saisie!AA39,IF(Saisie!C18=Saisie!AA1,X27,IF(Saisie!C18=Saisie!AA2,Y27,0)),0),0)+IF(Saisie!C88=Saisie!AA52,IF(Saisie!C18=Saisie!AA1,'Feuille de calcul'!X14*Saisie!D88,IF(Saisie!C18=Saisie!AA2,'Feuille de calcul'!Y14*Saisie!D88,0)),0)+IF(Saisie!C90=Saisie!AA52,IF(Saisie!C18=Saisie!AA1,'Feuille de calcul'!X14*Saisie!D90,IF(Saisie!C18=Saisie!AA2,'Feuille de calcul'!Y14*Saisie!D90,0)),0)</f>
        <v>0</v>
      </c>
      <c r="I40" s="333" t="s">
        <v>8</v>
      </c>
      <c r="J40" s="334">
        <f t="shared" si="0"/>
        <v>0</v>
      </c>
      <c r="K40" s="492">
        <f t="shared" si="1"/>
        <v>1</v>
      </c>
      <c r="L40" s="229">
        <f t="shared" si="2"/>
        <v>0</v>
      </c>
      <c r="M40" s="423"/>
      <c r="N40" s="263" t="s">
        <v>8</v>
      </c>
      <c r="O40" s="431">
        <f t="shared" si="3"/>
        <v>0</v>
      </c>
      <c r="P40" s="484">
        <f t="shared" si="4"/>
        <v>0</v>
      </c>
      <c r="Q40" s="256" t="s">
        <v>347</v>
      </c>
      <c r="R40" s="461">
        <v>21</v>
      </c>
      <c r="S40" s="455"/>
      <c r="T40" s="450">
        <f t="shared" si="6"/>
        <v>0</v>
      </c>
    </row>
    <row r="41" spans="1:20" ht="30" thickTop="1" thickBot="1" x14ac:dyDescent="0.4">
      <c r="A41" s="337" t="s">
        <v>177</v>
      </c>
      <c r="B41" s="338" t="s">
        <v>178</v>
      </c>
      <c r="C41" s="338" t="s">
        <v>179</v>
      </c>
      <c r="D41" s="337" t="s">
        <v>76</v>
      </c>
      <c r="E41" s="339" t="s">
        <v>8</v>
      </c>
      <c r="F41" s="340">
        <v>7.5</v>
      </c>
      <c r="G41" s="412"/>
      <c r="H41" s="341"/>
      <c r="I41" s="342" t="s">
        <v>8</v>
      </c>
      <c r="J41" s="343">
        <f t="shared" si="0"/>
        <v>0</v>
      </c>
      <c r="K41" s="492">
        <f t="shared" si="1"/>
        <v>1</v>
      </c>
      <c r="L41" s="181">
        <f t="shared" si="2"/>
        <v>0</v>
      </c>
      <c r="M41" s="424"/>
      <c r="N41" s="344" t="s">
        <v>8</v>
      </c>
      <c r="O41" s="434">
        <f t="shared" si="3"/>
        <v>0</v>
      </c>
      <c r="P41" s="489">
        <f t="shared" si="4"/>
        <v>0</v>
      </c>
      <c r="Q41" s="466"/>
      <c r="R41" s="467"/>
      <c r="S41" s="468"/>
      <c r="T41" s="469">
        <f t="shared" si="6"/>
        <v>0</v>
      </c>
    </row>
    <row r="42" spans="1:20" ht="30" thickTop="1" thickBot="1" x14ac:dyDescent="0.4">
      <c r="A42" s="337" t="s">
        <v>180</v>
      </c>
      <c r="B42" s="338" t="s">
        <v>180</v>
      </c>
      <c r="C42" s="338" t="s">
        <v>181</v>
      </c>
      <c r="D42" s="337" t="s">
        <v>182</v>
      </c>
      <c r="E42" s="342" t="s">
        <v>8</v>
      </c>
      <c r="F42" s="345">
        <v>1</v>
      </c>
      <c r="G42" s="413"/>
      <c r="H42" s="341"/>
      <c r="I42" s="342" t="s">
        <v>8</v>
      </c>
      <c r="J42" s="343">
        <f t="shared" si="0"/>
        <v>0</v>
      </c>
      <c r="K42" s="492">
        <f t="shared" si="1"/>
        <v>1</v>
      </c>
      <c r="L42" s="181">
        <f t="shared" si="2"/>
        <v>0</v>
      </c>
      <c r="M42" s="424"/>
      <c r="N42" s="344" t="s">
        <v>8</v>
      </c>
      <c r="O42" s="434">
        <f t="shared" si="3"/>
        <v>0</v>
      </c>
      <c r="P42" s="490">
        <f t="shared" si="4"/>
        <v>0</v>
      </c>
      <c r="Q42" s="463"/>
      <c r="R42" s="464"/>
      <c r="S42" s="465"/>
      <c r="T42" s="462">
        <f t="shared" si="6"/>
        <v>0</v>
      </c>
    </row>
    <row r="43" spans="1:20" ht="15.5" thickTop="1" thickBot="1" x14ac:dyDescent="0.4">
      <c r="A43" s="337"/>
      <c r="B43" s="338"/>
      <c r="C43" s="338"/>
      <c r="D43" s="337"/>
      <c r="E43" s="342"/>
      <c r="F43" s="345"/>
      <c r="G43" s="413"/>
      <c r="H43" s="341"/>
      <c r="I43" s="342"/>
      <c r="J43" s="343">
        <f>IF(G43="",G43*H43,H43*F43)</f>
        <v>0</v>
      </c>
      <c r="K43" s="492">
        <f t="shared" si="1"/>
        <v>1</v>
      </c>
      <c r="L43" s="181">
        <f t="shared" si="2"/>
        <v>0</v>
      </c>
      <c r="M43" s="424"/>
      <c r="N43" s="344"/>
      <c r="O43" s="434">
        <f t="shared" si="3"/>
        <v>0</v>
      </c>
      <c r="P43" s="490">
        <f t="shared" si="4"/>
        <v>0</v>
      </c>
      <c r="Q43" s="470"/>
      <c r="R43" s="471"/>
      <c r="S43" s="472"/>
      <c r="T43" s="473">
        <f t="shared" si="6"/>
        <v>0</v>
      </c>
    </row>
    <row r="44" spans="1:20" ht="15.5" thickTop="1" thickBot="1" x14ac:dyDescent="0.4">
      <c r="A44" s="337"/>
      <c r="B44" s="338"/>
      <c r="C44" s="338"/>
      <c r="D44" s="337"/>
      <c r="E44" s="342"/>
      <c r="F44" s="345"/>
      <c r="G44" s="413"/>
      <c r="H44" s="341"/>
      <c r="I44" s="342"/>
      <c r="J44" s="343">
        <f>IF(G44="",G44*H44,H44*F44)</f>
        <v>0</v>
      </c>
      <c r="K44" s="492">
        <f t="shared" si="1"/>
        <v>1</v>
      </c>
      <c r="L44" s="181">
        <f t="shared" si="2"/>
        <v>0</v>
      </c>
      <c r="M44" s="424"/>
      <c r="N44" s="344"/>
      <c r="O44" s="434">
        <f t="shared" si="3"/>
        <v>0</v>
      </c>
      <c r="P44" s="489">
        <f t="shared" si="4"/>
        <v>0</v>
      </c>
      <c r="Q44" s="466"/>
      <c r="R44" s="467"/>
      <c r="S44" s="474"/>
      <c r="T44" s="469">
        <f t="shared" si="6"/>
        <v>0</v>
      </c>
    </row>
    <row r="45" spans="1:20" ht="15.5" thickTop="1" thickBot="1" x14ac:dyDescent="0.4">
      <c r="A45" s="346"/>
      <c r="B45" s="346"/>
      <c r="C45" s="346"/>
      <c r="D45" s="346"/>
      <c r="E45" s="347"/>
      <c r="F45" s="346"/>
      <c r="G45" s="346"/>
      <c r="H45" s="346"/>
      <c r="I45" s="346"/>
      <c r="J45" s="346"/>
      <c r="K45" s="346"/>
      <c r="L45" s="346"/>
      <c r="M45" s="348"/>
      <c r="N45" s="348"/>
      <c r="O45" s="348"/>
      <c r="P45" s="439"/>
      <c r="Q45" s="439"/>
      <c r="R45" s="439"/>
      <c r="S45" s="439"/>
      <c r="T45" s="439"/>
    </row>
    <row r="46" spans="1:20" ht="15.75" customHeight="1" thickBot="1" x14ac:dyDescent="0.4">
      <c r="A46" s="349"/>
      <c r="B46" s="350"/>
      <c r="C46" s="350"/>
      <c r="D46" s="351"/>
      <c r="E46" s="352"/>
      <c r="F46" s="563" t="s">
        <v>183</v>
      </c>
      <c r="G46" s="563"/>
      <c r="H46" s="563"/>
      <c r="I46" s="564">
        <f>SUMPRODUCT(J7:J44,K7:K44)+SUMPRODUCT(O7:O44,P7:P44)</f>
        <v>57284.569823256883</v>
      </c>
      <c r="J46" s="564"/>
      <c r="K46" s="353"/>
      <c r="L46" s="353"/>
      <c r="M46" s="354"/>
      <c r="N46" s="564">
        <f>SUM(O7:O44)</f>
        <v>0</v>
      </c>
      <c r="O46" s="564"/>
      <c r="P46" s="353"/>
      <c r="Q46" s="353"/>
      <c r="R46" s="353"/>
      <c r="S46" s="353"/>
      <c r="T46" s="353">
        <f>SUM(T7:T44)</f>
        <v>19309.328629236599</v>
      </c>
    </row>
    <row r="47" spans="1:20" ht="15.75" customHeight="1" thickBot="1" x14ac:dyDescent="0.4">
      <c r="A47" s="349"/>
      <c r="B47" s="355"/>
      <c r="C47" s="356"/>
      <c r="D47" s="356"/>
      <c r="E47" s="357"/>
      <c r="F47" s="568" t="s">
        <v>184</v>
      </c>
      <c r="G47" s="568"/>
      <c r="H47" s="568"/>
      <c r="I47" s="569">
        <f>IF(Saisie!C18=Saisie!AA1,IF(OR(Saisie!C18="",Saisie!C27="",Saisie!C28=""),0,'Feuille de calcul'!X8:X8),IF(Saisie!C18=Saisie!AA2,IF(OR(Saisie!C18="",Saisie!C27="",Saisie!C28="",Saisie!C42=""),0,'Feuille de calcul'!Y8:Y8),0))</f>
        <v>0</v>
      </c>
      <c r="J47" s="569"/>
      <c r="K47" s="358"/>
      <c r="L47" s="358"/>
      <c r="M47" s="359"/>
      <c r="N47" s="359">
        <f>I47</f>
        <v>0</v>
      </c>
      <c r="O47" s="359"/>
      <c r="P47" s="359"/>
      <c r="Q47" s="359"/>
      <c r="R47" s="359"/>
      <c r="S47" s="359"/>
      <c r="T47" s="359"/>
    </row>
    <row r="48" spans="1:20" ht="15.75" customHeight="1" thickBot="1" x14ac:dyDescent="0.4">
      <c r="A48" s="349"/>
      <c r="B48" s="355"/>
      <c r="C48" s="356"/>
      <c r="D48" s="356"/>
      <c r="E48" s="352"/>
      <c r="F48" s="563" t="s">
        <v>185</v>
      </c>
      <c r="G48" s="563"/>
      <c r="H48" s="563"/>
      <c r="I48" s="360">
        <f>IF(N48=0,IF(I47=0,0,I46/I47),N48)</f>
        <v>0</v>
      </c>
      <c r="J48" s="361"/>
      <c r="K48" s="361"/>
      <c r="L48" s="361"/>
      <c r="M48" s="362"/>
      <c r="N48" s="363">
        <f>IF(N47=0,0,N46/N47)</f>
        <v>0</v>
      </c>
      <c r="O48" s="364"/>
      <c r="P48" s="440"/>
      <c r="Q48" s="440"/>
      <c r="R48" s="440"/>
      <c r="S48" s="440"/>
      <c r="T48" s="475">
        <f>IF(I47=0,0,T46/I47)</f>
        <v>0</v>
      </c>
    </row>
    <row r="49" spans="1:20" ht="15" thickBot="1" x14ac:dyDescent="0.4">
      <c r="A49" s="365"/>
      <c r="B49" s="365"/>
      <c r="C49" s="365"/>
      <c r="D49" s="365"/>
      <c r="E49" s="347"/>
      <c r="F49" s="570"/>
      <c r="G49" s="570"/>
      <c r="H49" s="570"/>
      <c r="I49" s="570"/>
      <c r="J49" s="570"/>
      <c r="K49" s="349"/>
      <c r="L49" s="349"/>
      <c r="M49" s="349"/>
      <c r="N49" s="349"/>
      <c r="O49" s="349"/>
      <c r="P49" s="349"/>
      <c r="Q49" s="349"/>
      <c r="R49" s="349"/>
      <c r="S49" s="349"/>
      <c r="T49" s="349"/>
    </row>
    <row r="50" spans="1:20" ht="15" thickBot="1" x14ac:dyDescent="0.4"/>
    <row r="51" spans="1:20" x14ac:dyDescent="0.35">
      <c r="E51" s="566" t="s">
        <v>186</v>
      </c>
      <c r="F51" s="566"/>
      <c r="G51" s="366" t="s">
        <v>187</v>
      </c>
      <c r="H51" s="366" t="s">
        <v>188</v>
      </c>
      <c r="I51" s="367" t="s">
        <v>189</v>
      </c>
    </row>
    <row r="52" spans="1:20" ht="43.5" customHeight="1" thickBot="1" x14ac:dyDescent="0.4">
      <c r="E52" s="567" t="s">
        <v>190</v>
      </c>
      <c r="F52" s="567"/>
      <c r="G52" s="294">
        <v>18</v>
      </c>
      <c r="H52" s="294">
        <v>24</v>
      </c>
      <c r="I52" s="303">
        <v>36</v>
      </c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68"/>
    </row>
    <row r="53" spans="1:20" x14ac:dyDescent="0.35"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</row>
    <row r="54" spans="1:20" x14ac:dyDescent="0.35"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</row>
    <row r="55" spans="1:20" x14ac:dyDescent="0.35"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</row>
    <row r="56" spans="1:20" x14ac:dyDescent="0.35"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</row>
    <row r="57" spans="1:20" x14ac:dyDescent="0.35"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</row>
    <row r="58" spans="1:20" x14ac:dyDescent="0.35"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</row>
    <row r="59" spans="1:20" x14ac:dyDescent="0.35"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</row>
    <row r="60" spans="1:20" x14ac:dyDescent="0.35"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</row>
    <row r="61" spans="1:20" x14ac:dyDescent="0.35"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</row>
    <row r="62" spans="1:20" x14ac:dyDescent="0.35"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</row>
    <row r="63" spans="1:20" x14ac:dyDescent="0.35"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</row>
  </sheetData>
  <sheetProtection algorithmName="SHA-512" hashValue="T0acQIRuzWWZ7hQ6sLcx0w+moXzZRt5iIQjnI09piUV/3rhzp5Va+QSnTFyigLG47WQHdi6Ge4iNuePJddIhQA==" saltValue="HPS9Ki1Sdd+2cQXzsXDUqQ==" spinCount="100000" sheet="1" selectLockedCells="1"/>
  <mergeCells count="31">
    <mergeCell ref="E51:F51"/>
    <mergeCell ref="E52:F52"/>
    <mergeCell ref="F47:H47"/>
    <mergeCell ref="I47:J47"/>
    <mergeCell ref="F48:H48"/>
    <mergeCell ref="F49:H49"/>
    <mergeCell ref="I49:J49"/>
    <mergeCell ref="V4:Y5"/>
    <mergeCell ref="AC4:AF5"/>
    <mergeCell ref="V6:W6"/>
    <mergeCell ref="AC6:AD6"/>
    <mergeCell ref="F46:H46"/>
    <mergeCell ref="I46:J46"/>
    <mergeCell ref="L3:L6"/>
    <mergeCell ref="M3:N6"/>
    <mergeCell ref="O3:O6"/>
    <mergeCell ref="N46:O46"/>
    <mergeCell ref="Q3:Q6"/>
    <mergeCell ref="R3:R6"/>
    <mergeCell ref="S3:S6"/>
    <mergeCell ref="T3:T6"/>
    <mergeCell ref="A1:J1"/>
    <mergeCell ref="A2:J2"/>
    <mergeCell ref="A3:A6"/>
    <mergeCell ref="B3:B6"/>
    <mergeCell ref="C3:C6"/>
    <mergeCell ref="D3:E6"/>
    <mergeCell ref="F3:F6"/>
    <mergeCell ref="G3:G6"/>
    <mergeCell ref="H3:I6"/>
    <mergeCell ref="J3:J6"/>
  </mergeCells>
  <phoneticPr fontId="12" type="noConversion"/>
  <hyperlinks>
    <hyperlink ref="A2" r:id="rId1"/>
  </hyperlinks>
  <pageMargins left="0.7" right="0.7" top="0.75" bottom="0.75" header="0.51180555555555496" footer="0.51180555555555496"/>
  <pageSetup paperSize="9" firstPageNumber="0" orientation="portrait" horizontalDpi="300" verticalDpi="300" r:id="rId2"/>
  <rowBreaks count="1" manualBreakCount="1">
    <brk id="42" max="16383" man="1"/>
  </rowBreaks>
  <ignoredErrors>
    <ignoredError sqref="Y8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Saisie</vt:lpstr>
      <vt:lpstr>Feuille de calcul</vt:lpstr>
      <vt:lpstr>Saisie!Zone_d_impression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admin06</dc:creator>
  <dc:description/>
  <cp:lastModifiedBy>jm.pauget</cp:lastModifiedBy>
  <cp:revision>1</cp:revision>
  <cp:lastPrinted>2019-12-13T11:03:00Z</cp:lastPrinted>
  <dcterms:created xsi:type="dcterms:W3CDTF">2019-06-20T13:55:28Z</dcterms:created>
  <dcterms:modified xsi:type="dcterms:W3CDTF">2020-02-20T08:51:09Z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